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autoCompressPictures="0"/>
  <mc:AlternateContent xmlns:mc="http://schemas.openxmlformats.org/markup-compatibility/2006">
    <mc:Choice Requires="x15">
      <x15ac:absPath xmlns:x15ac="http://schemas.microsoft.com/office/spreadsheetml/2010/11/ac" url="/Users/John/Desktop/JoMA  website/"/>
    </mc:Choice>
  </mc:AlternateContent>
  <xr:revisionPtr revIDLastSave="0" documentId="13_ncr:1_{755EE8B0-1C8E-3A42-9B15-3D9F19AEF8E5}" xr6:coauthVersionLast="47" xr6:coauthVersionMax="47" xr10:uidLastSave="{00000000-0000-0000-0000-000000000000}"/>
  <bookViews>
    <workbookView xWindow="2380" yWindow="500" windowWidth="24100" windowHeight="15840" xr2:uid="{00000000-000D-0000-FFFF-FFFF00000000}"/>
  </bookViews>
  <sheets>
    <sheet name="TCP" sheetId="23" r:id="rId1"/>
    <sheet name="Vertical to horizontal" sheetId="31" r:id="rId2"/>
    <sheet name="Vehicle site info" sheetId="27" r:id="rId3"/>
    <sheet name="Input" sheetId="28" r:id="rId4"/>
    <sheet name="SMDA" sheetId="25" state="veryHidden" r:id="rId5"/>
  </sheets>
  <externalReferences>
    <externalReference r:id="rId6"/>
  </externalReferences>
  <definedNames>
    <definedName name="param_extinc" localSheetId="0" hidden="1">0.5</definedName>
    <definedName name="param_iisbnd" localSheetId="0" hidden="1">0</definedName>
    <definedName name="param_nsfeas" localSheetId="0" hidden="1">0</definedName>
    <definedName name="_xlnm.Print_Area" localSheetId="0">TCP!$IH$6:$IV$55</definedName>
    <definedName name="solver_adj" localSheetId="0" hidden="1">TCP!$D$6:$D$80</definedName>
    <definedName name="solver_adj_ob" localSheetId="0" hidden="1">1</definedName>
    <definedName name="solver_cha" localSheetId="0" hidden="1">0</definedName>
    <definedName name="solver_chc1" localSheetId="0" hidden="1">0</definedName>
    <definedName name="solver_chc2" localSheetId="0" hidden="1">0</definedName>
    <definedName name="solver_chc3" localSheetId="0" hidden="1">0</definedName>
    <definedName name="solver_chc4" localSheetId="0" hidden="1">0</definedName>
    <definedName name="solver_chc5" localSheetId="0" hidden="1">0</definedName>
    <definedName name="solver_chn" localSheetId="0" hidden="1">4</definedName>
    <definedName name="solver_chp1" localSheetId="0" hidden="1">0</definedName>
    <definedName name="solver_chp2" localSheetId="0" hidden="1">0</definedName>
    <definedName name="solver_chp3" localSheetId="0" hidden="1">0</definedName>
    <definedName name="solver_chp4" localSheetId="0" hidden="1">0</definedName>
    <definedName name="solver_chp5" localSheetId="0" hidden="1">0</definedName>
    <definedName name="solver_cht" localSheetId="0" hidden="1">0</definedName>
    <definedName name="solver_cir1" localSheetId="0" hidden="1">1</definedName>
    <definedName name="solver_cir2" localSheetId="0" hidden="1">1</definedName>
    <definedName name="solver_cir3" localSheetId="0" hidden="1">1</definedName>
    <definedName name="solver_cir4" localSheetId="0" hidden="1">1</definedName>
    <definedName name="solver_cir5" localSheetId="0" hidden="1">1</definedName>
    <definedName name="solver_con" localSheetId="0" hidden="1">" "</definedName>
    <definedName name="solver_con1" localSheetId="0" hidden="1">" "</definedName>
    <definedName name="solver_con2" localSheetId="0" hidden="1">" "</definedName>
    <definedName name="solver_con3" localSheetId="0" hidden="1">" "</definedName>
    <definedName name="solver_con4" localSheetId="0" hidden="1">" "</definedName>
    <definedName name="solver_con5" localSheetId="0" hidden="1">" "</definedName>
    <definedName name="solver_cvg" localSheetId="0" hidden="1">0.0001</definedName>
    <definedName name="solver_dia" localSheetId="0" hidden="1">5</definedName>
    <definedName name="solver_drv" localSheetId="0" hidden="1">1</definedName>
    <definedName name="solver_eng" localSheetId="0" hidden="1">3</definedName>
    <definedName name="solver_est" localSheetId="0" hidden="1">1</definedName>
    <definedName name="solver_fns" localSheetId="0" hidden="1">0</definedName>
    <definedName name="solver_iao" localSheetId="0" hidden="1">0</definedName>
    <definedName name="solver_ibd" localSheetId="0" hidden="1">2</definedName>
    <definedName name="solver_int" localSheetId="0" hidden="1">0</definedName>
    <definedName name="solver_irs" localSheetId="0" hidden="1">0</definedName>
    <definedName name="solver_ism" localSheetId="0" hidden="1">0</definedName>
    <definedName name="solver_itr" localSheetId="0" hidden="1">90000</definedName>
    <definedName name="solver_legacy" localSheetId="0" hidden="1">1</definedName>
    <definedName name="solver_lhs_ob1" localSheetId="0" hidden="1">0</definedName>
    <definedName name="solver_lhs_ob2" localSheetId="0" hidden="1">0</definedName>
    <definedName name="solver_lhs_ob3" localSheetId="0" hidden="1">0</definedName>
    <definedName name="solver_lhs_ob4" localSheetId="0" hidden="1">0</definedName>
    <definedName name="solver_lhs_ob5" localSheetId="0" hidden="1">0</definedName>
    <definedName name="solver_lhs1" localSheetId="0" hidden="1">TCP!$D$6:$D$80</definedName>
    <definedName name="solver_lhs2" localSheetId="0" hidden="1">TCP!$J$6:$J$20</definedName>
    <definedName name="solver_lhs3" localSheetId="0" hidden="1">TCP!$J$6:$J$9</definedName>
    <definedName name="solver_lhs4" localSheetId="0" hidden="1">TCP!$K$6:$K$17</definedName>
    <definedName name="solver_lhs5" localSheetId="0" hidden="1">TCP!$H$6:$H$8</definedName>
    <definedName name="solver_lin" localSheetId="0" hidden="1">2</definedName>
    <definedName name="solver_loc" localSheetId="0" hidden="1">1</definedName>
    <definedName name="solver_mda" localSheetId="0" hidden="1">4</definedName>
    <definedName name="solver_mdlsearch" localSheetId="0" hidden="1">1</definedName>
    <definedName name="solver_mip" localSheetId="0" hidden="1">50000</definedName>
    <definedName name="solver_mni" localSheetId="0" hidden="1">300</definedName>
    <definedName name="solver_mod" localSheetId="0" hidden="1">3</definedName>
    <definedName name="solver_mrt" localSheetId="0" hidden="1">0.075</definedName>
    <definedName name="solver_msl" localSheetId="0" hidden="1">2</definedName>
    <definedName name="solver_neg" localSheetId="0" hidden="1">1</definedName>
    <definedName name="solver_nod" localSheetId="0" hidden="1">50000</definedName>
    <definedName name="solver_ntr" localSheetId="0" hidden="1">0</definedName>
    <definedName name="solver_ntri" hidden="1">1000</definedName>
    <definedName name="solver_num" localSheetId="0" hidden="1">1</definedName>
    <definedName name="solver_nwt" localSheetId="0" hidden="1">1</definedName>
    <definedName name="solver_obc" localSheetId="0" hidden="1">0</definedName>
    <definedName name="solver_obp" localSheetId="0" hidden="1">0</definedName>
    <definedName name="solver_ofx" localSheetId="0" hidden="1">2</definedName>
    <definedName name="solver_opt" localSheetId="0" hidden="1">TCP!$I$4</definedName>
    <definedName name="solver_opt_ob" localSheetId="0" hidden="1">1</definedName>
    <definedName name="solver_pre" localSheetId="0" hidden="1">0.000001</definedName>
    <definedName name="solver_pro" localSheetId="0" hidden="1">2</definedName>
    <definedName name="solver_psi" localSheetId="0" hidden="1">0</definedName>
    <definedName name="solver_rbv" localSheetId="0" hidden="1">2</definedName>
    <definedName name="solver_rdp" localSheetId="0" hidden="1">0</definedName>
    <definedName name="solver_reco1" localSheetId="0" hidden="1">0</definedName>
    <definedName name="solver_reco2" localSheetId="0" hidden="1">0</definedName>
    <definedName name="solver_reco3" localSheetId="0" hidden="1">0</definedName>
    <definedName name="solver_reco4" localSheetId="0" hidden="1">0</definedName>
    <definedName name="solver_reco5" localSheetId="0" hidden="1">0</definedName>
    <definedName name="solver_rel1" localSheetId="0" hidden="1">6</definedName>
    <definedName name="solver_rel2" localSheetId="0" hidden="1">1</definedName>
    <definedName name="solver_rel3" localSheetId="0" hidden="1">1</definedName>
    <definedName name="solver_rel4" localSheetId="0" hidden="1">1</definedName>
    <definedName name="solver_rel5" localSheetId="0" hidden="1">3</definedName>
    <definedName name="solver_reo" localSheetId="0" hidden="1">2</definedName>
    <definedName name="solver_rep" localSheetId="0" hidden="1">2</definedName>
    <definedName name="solver_rhs1" localSheetId="0" hidden="1">"alldifferent"</definedName>
    <definedName name="solver_rhs2" localSheetId="0" hidden="1">100</definedName>
    <definedName name="solver_rhs3" localSheetId="0" hidden="1">700</definedName>
    <definedName name="solver_rhs4" localSheetId="0" hidden="1">10</definedName>
    <definedName name="solver_rhs5" localSheetId="0" hidden="1">1</definedName>
    <definedName name="solver_rlx" localSheetId="0" hidden="1">2</definedName>
    <definedName name="solver_rsd" localSheetId="0" hidden="1">7</definedName>
    <definedName name="solver_rsmp" hidden="1">2</definedName>
    <definedName name="solver_rtr" localSheetId="0" hidden="1">0</definedName>
    <definedName name="solver_rxc1" localSheetId="0" hidden="1">1</definedName>
    <definedName name="solver_rxc2" localSheetId="0" hidden="1">1</definedName>
    <definedName name="solver_rxc3" localSheetId="0" hidden="1">1</definedName>
    <definedName name="solver_rxc4" localSheetId="0" hidden="1">1</definedName>
    <definedName name="solver_rxc5" localSheetId="0" hidden="1">1</definedName>
    <definedName name="solver_rxv" localSheetId="0" hidden="1">1</definedName>
    <definedName name="solver_scl" localSheetId="0" hidden="1">2</definedName>
    <definedName name="solver_seed" hidden="1">0</definedName>
    <definedName name="solver_sel" localSheetId="0" hidden="1">1</definedName>
    <definedName name="solver_sho" localSheetId="0" hidden="1">2</definedName>
    <definedName name="solver_slv" localSheetId="0" hidden="1">0</definedName>
    <definedName name="solver_slvu" localSheetId="0" hidden="1">0</definedName>
    <definedName name="solver_spid" localSheetId="0" hidden="1">" "</definedName>
    <definedName name="solver_srvr" localSheetId="0" hidden="1">" "</definedName>
    <definedName name="solver_ssz" localSheetId="0" hidden="1">100</definedName>
    <definedName name="solver_std" localSheetId="0" hidden="1">0</definedName>
    <definedName name="solver_tim" localSheetId="0" hidden="1">90000</definedName>
    <definedName name="solver_tol" localSheetId="0" hidden="1">0.0005</definedName>
    <definedName name="solver_typ" localSheetId="0" hidden="1">2</definedName>
    <definedName name="solver_ufp" localSheetId="0" hidden="1">1</definedName>
    <definedName name="solver_umod" localSheetId="0" hidden="1">1</definedName>
    <definedName name="solver_urs" localSheetId="0" hidden="1">0</definedName>
    <definedName name="solver_userid" localSheetId="0" hidden="1">9</definedName>
    <definedName name="solver_val" localSheetId="0" hidden="1">0</definedName>
    <definedName name="solver_var" localSheetId="0" hidden="1">" "</definedName>
    <definedName name="solver_ver" localSheetId="0" hidden="1">2</definedName>
    <definedName name="solver_vir" localSheetId="0" hidden="1">1</definedName>
    <definedName name="solver_vol" localSheetId="0" hidden="1">0</definedName>
    <definedName name="solver_vst" localSheetId="0" hidden="1">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F7" i="23" l="1"/>
  <c r="IF8" i="23"/>
  <c r="IF9" i="23"/>
  <c r="IF10" i="23"/>
  <c r="IF11" i="23"/>
  <c r="IF12" i="23"/>
  <c r="IF13" i="23"/>
  <c r="IF14" i="23"/>
  <c r="IF15" i="23"/>
  <c r="IF16" i="23"/>
  <c r="IF17" i="23"/>
  <c r="IF18" i="23"/>
  <c r="IF19" i="23"/>
  <c r="IF20" i="23"/>
  <c r="IF21" i="23"/>
  <c r="IF22" i="23"/>
  <c r="IF23" i="23"/>
  <c r="IF24" i="23"/>
  <c r="IF25" i="23"/>
  <c r="IF26" i="23"/>
  <c r="IF27" i="23"/>
  <c r="IF28" i="23"/>
  <c r="IF29" i="23"/>
  <c r="IF30" i="23"/>
  <c r="IF31" i="23"/>
  <c r="IF32" i="23"/>
  <c r="IF33" i="23"/>
  <c r="IF34" i="23"/>
  <c r="IF35" i="23"/>
  <c r="IF36" i="23"/>
  <c r="IF37" i="23"/>
  <c r="IF38" i="23"/>
  <c r="IF39" i="23"/>
  <c r="IF6" i="23"/>
  <c r="IB38" i="23"/>
  <c r="IB39" i="23"/>
  <c r="J2" i="23"/>
  <c r="K3" i="28"/>
  <c r="K4" i="28"/>
  <c r="B31" i="28"/>
  <c r="S34"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F36" i="31"/>
  <c r="G36" i="31"/>
  <c r="H36" i="31"/>
  <c r="I36" i="31"/>
  <c r="J36" i="31"/>
  <c r="K36" i="31"/>
  <c r="L36" i="31"/>
  <c r="E36" i="31"/>
  <c r="AJ35" i="31"/>
  <c r="AI35" i="31"/>
  <c r="AH35" i="31"/>
  <c r="AG35" i="31"/>
  <c r="AF35" i="31"/>
  <c r="AE35" i="31"/>
  <c r="AD35" i="31"/>
  <c r="AC35" i="31"/>
  <c r="AB35" i="31"/>
  <c r="AA35" i="31"/>
  <c r="Z35" i="31"/>
  <c r="Y35" i="31"/>
  <c r="X35" i="31"/>
  <c r="W35" i="31"/>
  <c r="V35" i="31"/>
  <c r="U35" i="31"/>
  <c r="T35" i="31"/>
  <c r="S35" i="31"/>
  <c r="R35" i="31"/>
  <c r="Q35" i="31"/>
  <c r="P35" i="31"/>
  <c r="O35" i="31"/>
  <c r="N35" i="31"/>
  <c r="M35" i="31"/>
  <c r="L35" i="31"/>
  <c r="K35" i="31"/>
  <c r="J35" i="31"/>
  <c r="I35" i="31"/>
  <c r="H35" i="31"/>
  <c r="G35" i="31"/>
  <c r="F35" i="31"/>
  <c r="E35" i="31"/>
  <c r="AJ34" i="31"/>
  <c r="AI34" i="31"/>
  <c r="AH34" i="31"/>
  <c r="AG34" i="31"/>
  <c r="AF34" i="31"/>
  <c r="AE34" i="31"/>
  <c r="AD34" i="31"/>
  <c r="AC34" i="31"/>
  <c r="AB34" i="31"/>
  <c r="AA34" i="31"/>
  <c r="Z34" i="31"/>
  <c r="Y34" i="31"/>
  <c r="X34" i="31"/>
  <c r="W34" i="31"/>
  <c r="V34" i="31"/>
  <c r="U34" i="31"/>
  <c r="T34" i="31"/>
  <c r="R34" i="31"/>
  <c r="Q34" i="31"/>
  <c r="P34" i="31"/>
  <c r="O34" i="31"/>
  <c r="N34" i="31"/>
  <c r="M34" i="31"/>
  <c r="L34" i="31"/>
  <c r="K34" i="31"/>
  <c r="J34" i="31"/>
  <c r="I34" i="31"/>
  <c r="H34" i="31"/>
  <c r="G34" i="31"/>
  <c r="F34" i="31"/>
  <c r="E34" i="31"/>
  <c r="D20" i="31"/>
  <c r="D18" i="31"/>
  <c r="D14" i="31"/>
  <c r="D12" i="31"/>
  <c r="F1" i="31"/>
  <c r="G1" i="31"/>
  <c r="H1" i="31"/>
  <c r="I1" i="31"/>
  <c r="J1" i="31"/>
  <c r="K1" i="31"/>
  <c r="L1" i="31"/>
  <c r="M1" i="31"/>
  <c r="N1" i="31"/>
  <c r="O1" i="31"/>
  <c r="P1" i="31"/>
  <c r="Q1" i="31"/>
  <c r="R1" i="31"/>
  <c r="S1" i="31"/>
  <c r="T1" i="31"/>
  <c r="U1" i="31"/>
  <c r="V1" i="31"/>
  <c r="W1" i="31"/>
  <c r="X1" i="31"/>
  <c r="Y1" i="31"/>
  <c r="Z1" i="31"/>
  <c r="AA1" i="31"/>
  <c r="AB1" i="31"/>
  <c r="AC1" i="31"/>
  <c r="AD1" i="31"/>
  <c r="AE1" i="31"/>
  <c r="AF1" i="31"/>
  <c r="AG1" i="31"/>
  <c r="AH1" i="31"/>
  <c r="AI1" i="31"/>
  <c r="AJ1" i="31"/>
  <c r="F2" i="31"/>
  <c r="G2" i="31"/>
  <c r="D4" i="31" s="1"/>
  <c r="H2" i="31"/>
  <c r="D5" i="31" s="1"/>
  <c r="I2" i="31"/>
  <c r="D6" i="31" s="1"/>
  <c r="J2" i="31"/>
  <c r="D7" i="31" s="1"/>
  <c r="K2" i="31"/>
  <c r="D8" i="31" s="1"/>
  <c r="L2" i="31"/>
  <c r="D9" i="31" s="1"/>
  <c r="M2" i="31"/>
  <c r="D10" i="31" s="1"/>
  <c r="N2" i="31"/>
  <c r="D11" i="31" s="1"/>
  <c r="O2" i="31"/>
  <c r="P2" i="31"/>
  <c r="D13" i="31" s="1"/>
  <c r="Q2" i="31"/>
  <c r="R2" i="31"/>
  <c r="D15" i="31" s="1"/>
  <c r="S2" i="31"/>
  <c r="D16" i="31" s="1"/>
  <c r="T2" i="31"/>
  <c r="D17" i="31" s="1"/>
  <c r="U2" i="31"/>
  <c r="V2" i="31"/>
  <c r="D19" i="31" s="1"/>
  <c r="W2" i="31"/>
  <c r="X2" i="31"/>
  <c r="D21" i="31" s="1"/>
  <c r="Y2" i="31"/>
  <c r="D22" i="31" s="1"/>
  <c r="Z2" i="31"/>
  <c r="D23" i="31" s="1"/>
  <c r="AA2" i="31"/>
  <c r="D24" i="31" s="1"/>
  <c r="AB2" i="31"/>
  <c r="D25" i="31" s="1"/>
  <c r="AC2" i="31"/>
  <c r="D26" i="31" s="1"/>
  <c r="AD2" i="31"/>
  <c r="D27" i="31" s="1"/>
  <c r="AE2" i="31"/>
  <c r="D28" i="31" s="1"/>
  <c r="AF2" i="31"/>
  <c r="D29" i="31" s="1"/>
  <c r="AG2" i="31"/>
  <c r="D30" i="31" s="1"/>
  <c r="AH2" i="31"/>
  <c r="D31" i="31" s="1"/>
  <c r="AI2" i="31"/>
  <c r="D32" i="31" s="1"/>
  <c r="AJ2" i="31"/>
  <c r="D33" i="31" s="1"/>
  <c r="E2" i="31"/>
  <c r="E1" i="31"/>
  <c r="AS7" i="23"/>
  <c r="AS8" i="23"/>
  <c r="AS9" i="23"/>
  <c r="AS10" i="23"/>
  <c r="AS11" i="23"/>
  <c r="AS12" i="23"/>
  <c r="AS13" i="23"/>
  <c r="AS14" i="23"/>
  <c r="AS15" i="23"/>
  <c r="AS16" i="23"/>
  <c r="AS17" i="23"/>
  <c r="AS18" i="23"/>
  <c r="AS19" i="23"/>
  <c r="AS20" i="23"/>
  <c r="AS21" i="23"/>
  <c r="AS22" i="23"/>
  <c r="AS23" i="23"/>
  <c r="AS24" i="23"/>
  <c r="AS25" i="23"/>
  <c r="AS26" i="23"/>
  <c r="AS27" i="23"/>
  <c r="AS28" i="23"/>
  <c r="AS29" i="23"/>
  <c r="AS30" i="23"/>
  <c r="AS31" i="23"/>
  <c r="AS32" i="23"/>
  <c r="AS33" i="23"/>
  <c r="AS34" i="23"/>
  <c r="AS35" i="23"/>
  <c r="AS36" i="23"/>
  <c r="AS37" i="23"/>
  <c r="AS38" i="23"/>
  <c r="AR7" i="23"/>
  <c r="AR8" i="23"/>
  <c r="AR9" i="23"/>
  <c r="AR10" i="23"/>
  <c r="AR11" i="23"/>
  <c r="AR12" i="23"/>
  <c r="AR13" i="23"/>
  <c r="AR14" i="23"/>
  <c r="AR15" i="23"/>
  <c r="AR16" i="23"/>
  <c r="AR17" i="23"/>
  <c r="AR18" i="23"/>
  <c r="AR19" i="23"/>
  <c r="AR20" i="23"/>
  <c r="AR21" i="23"/>
  <c r="AR22" i="23"/>
  <c r="AR23" i="23"/>
  <c r="AR24" i="23"/>
  <c r="AR25" i="23"/>
  <c r="AR26" i="23"/>
  <c r="AR27" i="23"/>
  <c r="AR28" i="23"/>
  <c r="AR29" i="23"/>
  <c r="AR30" i="23"/>
  <c r="AR31" i="23"/>
  <c r="AR32" i="23"/>
  <c r="AR33" i="23"/>
  <c r="AR34" i="23"/>
  <c r="AR35" i="23"/>
  <c r="AR36" i="23"/>
  <c r="AQ7" i="23"/>
  <c r="AQ8" i="23"/>
  <c r="AQ9" i="23"/>
  <c r="AQ10" i="23"/>
  <c r="AQ11" i="23"/>
  <c r="AQ12" i="23"/>
  <c r="AQ13" i="23"/>
  <c r="AQ14" i="23"/>
  <c r="AQ15" i="23"/>
  <c r="AQ16" i="23"/>
  <c r="AQ17" i="23"/>
  <c r="AQ18" i="23"/>
  <c r="AQ19" i="23"/>
  <c r="AQ20" i="23"/>
  <c r="AQ21" i="23"/>
  <c r="AQ22" i="23"/>
  <c r="AQ23" i="23"/>
  <c r="AQ24" i="23"/>
  <c r="AQ25" i="23"/>
  <c r="AQ26" i="23"/>
  <c r="AQ27" i="23"/>
  <c r="AQ28" i="23"/>
  <c r="AQ29" i="23"/>
  <c r="AQ30" i="23"/>
  <c r="AQ31" i="23"/>
  <c r="AQ32" i="23"/>
  <c r="AQ33" i="23"/>
  <c r="AQ34" i="23"/>
  <c r="AQ35" i="23"/>
  <c r="AP7" i="23"/>
  <c r="AP8" i="23"/>
  <c r="AP9" i="23"/>
  <c r="AP10" i="23"/>
  <c r="AP11" i="23"/>
  <c r="AP12" i="23"/>
  <c r="AP13" i="23"/>
  <c r="AP14" i="23"/>
  <c r="AP15" i="23"/>
  <c r="AP16" i="23"/>
  <c r="AP17" i="23"/>
  <c r="AP18" i="23"/>
  <c r="AP19" i="23"/>
  <c r="AP20" i="23"/>
  <c r="AP21" i="23"/>
  <c r="AP22" i="23"/>
  <c r="AP23" i="23"/>
  <c r="AP24" i="23"/>
  <c r="AP25" i="23"/>
  <c r="AP26" i="23"/>
  <c r="AP27" i="23"/>
  <c r="AP28" i="23"/>
  <c r="AP29" i="23"/>
  <c r="AP30" i="23"/>
  <c r="AP31" i="23"/>
  <c r="AP32" i="23"/>
  <c r="AP33" i="23"/>
  <c r="AP34" i="23"/>
  <c r="AO7" i="23"/>
  <c r="AO8" i="23"/>
  <c r="AO9" i="23"/>
  <c r="AO10" i="23"/>
  <c r="AO11" i="23"/>
  <c r="AO12" i="23"/>
  <c r="AO13" i="23"/>
  <c r="AO14" i="23"/>
  <c r="AO15" i="23"/>
  <c r="AO16" i="23"/>
  <c r="AO17" i="23"/>
  <c r="AO18" i="23"/>
  <c r="AO19" i="23"/>
  <c r="AO20" i="23"/>
  <c r="AO21" i="23"/>
  <c r="AO22" i="23"/>
  <c r="AO23" i="23"/>
  <c r="AO24" i="23"/>
  <c r="AO25" i="23"/>
  <c r="AO26" i="23"/>
  <c r="AO27" i="23"/>
  <c r="AO28" i="23"/>
  <c r="AO29" i="23"/>
  <c r="AO30" i="23"/>
  <c r="AO31" i="23"/>
  <c r="AO32" i="23"/>
  <c r="AO33" i="23"/>
  <c r="AO34" i="23"/>
  <c r="AN7" i="23"/>
  <c r="AN8" i="23"/>
  <c r="AN9" i="23"/>
  <c r="AN10" i="23"/>
  <c r="AN11" i="23"/>
  <c r="AN12" i="23"/>
  <c r="AN13" i="23"/>
  <c r="AN14" i="23"/>
  <c r="AN15" i="23"/>
  <c r="AN16" i="23"/>
  <c r="AN17" i="23"/>
  <c r="AN18" i="23"/>
  <c r="AN19" i="23"/>
  <c r="AN20" i="23"/>
  <c r="AN21" i="23"/>
  <c r="AN22" i="23"/>
  <c r="AN23" i="23"/>
  <c r="AN24" i="23"/>
  <c r="AN25" i="23"/>
  <c r="AN26" i="23"/>
  <c r="AN27" i="23"/>
  <c r="AN28" i="23"/>
  <c r="AN29" i="23"/>
  <c r="AN30" i="23"/>
  <c r="AN31" i="23"/>
  <c r="AN32" i="23"/>
  <c r="AM7"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L7" i="23"/>
  <c r="AL8" i="23"/>
  <c r="AL9" i="23"/>
  <c r="AL10" i="23"/>
  <c r="AL11" i="23"/>
  <c r="AL12" i="23"/>
  <c r="AL13" i="23"/>
  <c r="AL14" i="23"/>
  <c r="AL15" i="23"/>
  <c r="AL16" i="23"/>
  <c r="AL17" i="23"/>
  <c r="AL18" i="23"/>
  <c r="AL19" i="23"/>
  <c r="AL20" i="23"/>
  <c r="AL21" i="23"/>
  <c r="AL22" i="23"/>
  <c r="AL23" i="23"/>
  <c r="AL24" i="23"/>
  <c r="AL25" i="23"/>
  <c r="AL26" i="23"/>
  <c r="AL27" i="23"/>
  <c r="AL28" i="23"/>
  <c r="AL29" i="23"/>
  <c r="AL30" i="23"/>
  <c r="AK7" i="23"/>
  <c r="AK8" i="23"/>
  <c r="AK9" i="23"/>
  <c r="AK10" i="23"/>
  <c r="AK11" i="23"/>
  <c r="AK12" i="23"/>
  <c r="AK13" i="23"/>
  <c r="AK14" i="23"/>
  <c r="AK15" i="23"/>
  <c r="AK16" i="23"/>
  <c r="AK17" i="23"/>
  <c r="AK18" i="23"/>
  <c r="AK19" i="23"/>
  <c r="AK20" i="23"/>
  <c r="AK21" i="23"/>
  <c r="AK22" i="23"/>
  <c r="AK23" i="23"/>
  <c r="AK24" i="23"/>
  <c r="AK25" i="23"/>
  <c r="AK26" i="23"/>
  <c r="AK27" i="23"/>
  <c r="AK28" i="23"/>
  <c r="AK29" i="23"/>
  <c r="AJ7" i="23"/>
  <c r="AJ8" i="23"/>
  <c r="AJ9" i="23"/>
  <c r="AJ10" i="23"/>
  <c r="AJ11" i="23"/>
  <c r="AJ12" i="23"/>
  <c r="AJ13" i="23"/>
  <c r="AJ14" i="23"/>
  <c r="AJ15" i="23"/>
  <c r="AJ16" i="23"/>
  <c r="AJ17" i="23"/>
  <c r="AJ18" i="23"/>
  <c r="AJ19" i="23"/>
  <c r="AJ20" i="23"/>
  <c r="AJ21" i="23"/>
  <c r="AJ22" i="23"/>
  <c r="AJ23" i="23"/>
  <c r="AJ24" i="23"/>
  <c r="AJ25" i="23"/>
  <c r="AJ26" i="23"/>
  <c r="AJ27" i="23"/>
  <c r="AJ28" i="23"/>
  <c r="AI7" i="23"/>
  <c r="AI8" i="23"/>
  <c r="AI9" i="23"/>
  <c r="AI10" i="23"/>
  <c r="AI11" i="23"/>
  <c r="AI12" i="23"/>
  <c r="AI13" i="23"/>
  <c r="AI14" i="23"/>
  <c r="AI15" i="23"/>
  <c r="AI16" i="23"/>
  <c r="AI17" i="23"/>
  <c r="AI18" i="23"/>
  <c r="AI19" i="23"/>
  <c r="AI20" i="23"/>
  <c r="AI21" i="23"/>
  <c r="AI22" i="23"/>
  <c r="AI23" i="23"/>
  <c r="AI24" i="23"/>
  <c r="AI25" i="23"/>
  <c r="AI26" i="23"/>
  <c r="AI27" i="23"/>
  <c r="AH7" i="23"/>
  <c r="AH8" i="23"/>
  <c r="AH9" i="23"/>
  <c r="AH10" i="23"/>
  <c r="AH11" i="23"/>
  <c r="AH12" i="23"/>
  <c r="AH13" i="23"/>
  <c r="AH14" i="23"/>
  <c r="AH15" i="23"/>
  <c r="AH16" i="23"/>
  <c r="AH17" i="23"/>
  <c r="AH18" i="23"/>
  <c r="AH19" i="23"/>
  <c r="AH20" i="23"/>
  <c r="AH21" i="23"/>
  <c r="AH22" i="23"/>
  <c r="AH23" i="23"/>
  <c r="AH24" i="23"/>
  <c r="AH25" i="23"/>
  <c r="AH26" i="23"/>
  <c r="AG7" i="23"/>
  <c r="AG8" i="23"/>
  <c r="AG9" i="23"/>
  <c r="AG10" i="23"/>
  <c r="AG11" i="23"/>
  <c r="AG12" i="23"/>
  <c r="AG13" i="23"/>
  <c r="AG14" i="23"/>
  <c r="AG15" i="23"/>
  <c r="AG16" i="23"/>
  <c r="AG17" i="23"/>
  <c r="AG18" i="23"/>
  <c r="AG19" i="23"/>
  <c r="AG20" i="23"/>
  <c r="AG21" i="23"/>
  <c r="AG22" i="23"/>
  <c r="AG23" i="23"/>
  <c r="AG24" i="23"/>
  <c r="AG25" i="23"/>
  <c r="AG26" i="23"/>
  <c r="AF7" i="23"/>
  <c r="AF8" i="23"/>
  <c r="AF9" i="23"/>
  <c r="AF10" i="23"/>
  <c r="AF11" i="23"/>
  <c r="AF12" i="23"/>
  <c r="AF13" i="23"/>
  <c r="AF14" i="23"/>
  <c r="AF15" i="23"/>
  <c r="AF16" i="23"/>
  <c r="AF17" i="23"/>
  <c r="AF18" i="23"/>
  <c r="AF19" i="23"/>
  <c r="AF20" i="23"/>
  <c r="AF21" i="23"/>
  <c r="AF22" i="23"/>
  <c r="AF23" i="23"/>
  <c r="AF24" i="23"/>
  <c r="AE7" i="23"/>
  <c r="AE8" i="23"/>
  <c r="AE9" i="23"/>
  <c r="AE10" i="23"/>
  <c r="AE11" i="23"/>
  <c r="AE12" i="23"/>
  <c r="AE13" i="23"/>
  <c r="AE14" i="23"/>
  <c r="AE15" i="23"/>
  <c r="AE16" i="23"/>
  <c r="AE17" i="23"/>
  <c r="AE18" i="23"/>
  <c r="AE19" i="23"/>
  <c r="AE20" i="23"/>
  <c r="AE21" i="23"/>
  <c r="AE22" i="23"/>
  <c r="AE23" i="23"/>
  <c r="AD7" i="23"/>
  <c r="AD8" i="23"/>
  <c r="AD9" i="23"/>
  <c r="AD10" i="23"/>
  <c r="AD11" i="23"/>
  <c r="AD12" i="23"/>
  <c r="AD13" i="23"/>
  <c r="AD14" i="23"/>
  <c r="AD15" i="23"/>
  <c r="AD16" i="23"/>
  <c r="AD17" i="23"/>
  <c r="AD18" i="23"/>
  <c r="AD19" i="23"/>
  <c r="AD20" i="23"/>
  <c r="AD21" i="23"/>
  <c r="AD22" i="23"/>
  <c r="AC7" i="23"/>
  <c r="AC8" i="23"/>
  <c r="AC9" i="23"/>
  <c r="AC10" i="23"/>
  <c r="AC11" i="23"/>
  <c r="AC12" i="23"/>
  <c r="AC13" i="23"/>
  <c r="AC14" i="23"/>
  <c r="AC15" i="23"/>
  <c r="AC16" i="23"/>
  <c r="AC17" i="23"/>
  <c r="AC18" i="23"/>
  <c r="AC19" i="23"/>
  <c r="AC20" i="23"/>
  <c r="AC21" i="23"/>
  <c r="AB7" i="23"/>
  <c r="AB8" i="23"/>
  <c r="AB9" i="23"/>
  <c r="AB10" i="23"/>
  <c r="AB11" i="23"/>
  <c r="AB12" i="23"/>
  <c r="AB13" i="23"/>
  <c r="AB14" i="23"/>
  <c r="AB15" i="23"/>
  <c r="AB16" i="23"/>
  <c r="AB17" i="23"/>
  <c r="AB18" i="23"/>
  <c r="AB19" i="23"/>
  <c r="AB20" i="23"/>
  <c r="AA7" i="23"/>
  <c r="AA8" i="23"/>
  <c r="AA9" i="23"/>
  <c r="AA10" i="23"/>
  <c r="AA11" i="23"/>
  <c r="AA12" i="23"/>
  <c r="AA13" i="23"/>
  <c r="AA14" i="23"/>
  <c r="AA15" i="23"/>
  <c r="AA16" i="23"/>
  <c r="AA17" i="23"/>
  <c r="AA18" i="23"/>
  <c r="AA19" i="23"/>
  <c r="Z7" i="23"/>
  <c r="Z8" i="23"/>
  <c r="Z9" i="23"/>
  <c r="Z10" i="23"/>
  <c r="Z11" i="23"/>
  <c r="Z12" i="23"/>
  <c r="Z13" i="23"/>
  <c r="Z14" i="23"/>
  <c r="Z15" i="23"/>
  <c r="Z16" i="23"/>
  <c r="Z17" i="23"/>
  <c r="Z18" i="23"/>
  <c r="Y7" i="23"/>
  <c r="Y8" i="23"/>
  <c r="Y9" i="23"/>
  <c r="Y10" i="23"/>
  <c r="Y11" i="23"/>
  <c r="Y12" i="23"/>
  <c r="Y13" i="23"/>
  <c r="Y14" i="23"/>
  <c r="Y15" i="23"/>
  <c r="Y16" i="23"/>
  <c r="Y17" i="23"/>
  <c r="X7" i="23"/>
  <c r="X8" i="23"/>
  <c r="X9" i="23"/>
  <c r="X10" i="23"/>
  <c r="X11" i="23"/>
  <c r="X12" i="23"/>
  <c r="X13" i="23"/>
  <c r="X14" i="23"/>
  <c r="X15" i="23"/>
  <c r="X16" i="23"/>
  <c r="W7" i="23"/>
  <c r="W8" i="23"/>
  <c r="W9" i="23"/>
  <c r="W10" i="23"/>
  <c r="W11" i="23"/>
  <c r="W12" i="23"/>
  <c r="W13" i="23"/>
  <c r="W14" i="23"/>
  <c r="W15" i="23"/>
  <c r="V7" i="23"/>
  <c r="V8" i="23"/>
  <c r="V9" i="23"/>
  <c r="V10" i="23"/>
  <c r="V11" i="23"/>
  <c r="V12" i="23"/>
  <c r="V13" i="23"/>
  <c r="V14" i="23"/>
  <c r="U7" i="23"/>
  <c r="U8" i="23"/>
  <c r="U9" i="23"/>
  <c r="U10" i="23"/>
  <c r="U11" i="23"/>
  <c r="U12" i="23"/>
  <c r="U13" i="23"/>
  <c r="T7" i="23"/>
  <c r="T8" i="23"/>
  <c r="T9" i="23"/>
  <c r="T10" i="23"/>
  <c r="T11" i="23"/>
  <c r="T12" i="23"/>
  <c r="S7" i="23"/>
  <c r="S8" i="23"/>
  <c r="S9" i="23"/>
  <c r="S10" i="23"/>
  <c r="S11" i="23"/>
  <c r="R7" i="23"/>
  <c r="R8" i="23"/>
  <c r="R9" i="23"/>
  <c r="R10" i="23"/>
  <c r="Q7" i="23"/>
  <c r="Q8" i="23"/>
  <c r="Q9" i="23"/>
  <c r="P7" i="23"/>
  <c r="P8" i="23"/>
  <c r="O7" i="23"/>
  <c r="O6" i="23"/>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AR6" i="23"/>
  <c r="N6" i="23"/>
  <c r="AS6" i="23"/>
  <c r="E50" i="28"/>
  <c r="D2" i="31" l="1"/>
  <c r="D3" i="31"/>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M6" i="23" l="1"/>
  <c r="H4" i="23" l="1"/>
  <c r="E19" i="28"/>
  <c r="E18" i="28"/>
  <c r="A7" i="23" l="1"/>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6" i="23"/>
  <c r="F6" i="27"/>
  <c r="HZ5" i="23"/>
  <c r="F4" i="27" l="1"/>
  <c r="A17" i="27" s="1"/>
  <c r="H5" i="27"/>
  <c r="F5" i="27"/>
  <c r="AB2" i="23"/>
  <c r="X2" i="23"/>
  <c r="P2" i="23"/>
  <c r="H2" i="23"/>
  <c r="A45" i="27" l="1"/>
  <c r="A28" i="27"/>
  <c r="A9" i="27"/>
  <c r="A42" i="27"/>
  <c r="A34" i="27"/>
  <c r="A26" i="27"/>
  <c r="A25" i="27"/>
  <c r="A40" i="27"/>
  <c r="A22" i="27"/>
  <c r="A20" i="27"/>
  <c r="A37" i="27"/>
  <c r="A29" i="27"/>
  <c r="A44" i="27"/>
  <c r="A36" i="27"/>
  <c r="A43" i="27"/>
  <c r="A35" i="27"/>
  <c r="A27" i="27"/>
  <c r="A49" i="27"/>
  <c r="A41" i="27"/>
  <c r="A33" i="27"/>
  <c r="A48" i="27"/>
  <c r="A32" i="27"/>
  <c r="A47" i="27"/>
  <c r="A39" i="27"/>
  <c r="A31" i="27"/>
  <c r="A46" i="27"/>
  <c r="A38" i="27"/>
  <c r="A30" i="27"/>
  <c r="A19" i="27"/>
  <c r="A24" i="27"/>
  <c r="A23" i="27"/>
  <c r="A18" i="27"/>
  <c r="A14" i="27"/>
  <c r="T48" i="27"/>
  <c r="U48" i="27" s="1"/>
  <c r="T56" i="27"/>
  <c r="U56" i="27" s="1"/>
  <c r="T64" i="27"/>
  <c r="U64" i="27" s="1"/>
  <c r="T72" i="27"/>
  <c r="U72" i="27" s="1"/>
  <c r="T80" i="27"/>
  <c r="U80" i="27" s="1"/>
  <c r="T88" i="27"/>
  <c r="U88" i="27" s="1"/>
  <c r="T96" i="27"/>
  <c r="U96" i="27" s="1"/>
  <c r="T104" i="27"/>
  <c r="U104" i="27" s="1"/>
  <c r="T112" i="27"/>
  <c r="U112" i="27" s="1"/>
  <c r="T120" i="27"/>
  <c r="U120" i="27" s="1"/>
  <c r="T128" i="27"/>
  <c r="U128" i="27" s="1"/>
  <c r="T136" i="27"/>
  <c r="U136" i="27" s="1"/>
  <c r="T144" i="27"/>
  <c r="U144" i="27" s="1"/>
  <c r="T152" i="27"/>
  <c r="U152" i="27" s="1"/>
  <c r="T160" i="27"/>
  <c r="U160" i="27" s="1"/>
  <c r="T168" i="27"/>
  <c r="U168" i="27" s="1"/>
  <c r="T176" i="27"/>
  <c r="U176" i="27" s="1"/>
  <c r="T184" i="27"/>
  <c r="U184" i="27" s="1"/>
  <c r="T192" i="27"/>
  <c r="U192" i="27" s="1"/>
  <c r="T91" i="27"/>
  <c r="U91" i="27" s="1"/>
  <c r="T147" i="27"/>
  <c r="U147" i="27" s="1"/>
  <c r="T171" i="27"/>
  <c r="U171" i="27" s="1"/>
  <c r="T108" i="27"/>
  <c r="U108" i="27" s="1"/>
  <c r="T148" i="27"/>
  <c r="U148" i="27" s="1"/>
  <c r="T172" i="27"/>
  <c r="U172" i="27" s="1"/>
  <c r="T133" i="27"/>
  <c r="U133" i="27" s="1"/>
  <c r="T173" i="27"/>
  <c r="U173" i="27" s="1"/>
  <c r="T54" i="27"/>
  <c r="U54" i="27" s="1"/>
  <c r="T102" i="27"/>
  <c r="U102" i="27" s="1"/>
  <c r="T150" i="27"/>
  <c r="U150" i="27" s="1"/>
  <c r="T190" i="27"/>
  <c r="U190" i="27" s="1"/>
  <c r="T41" i="27"/>
  <c r="U41" i="27" s="1"/>
  <c r="T49" i="27"/>
  <c r="U49" i="27" s="1"/>
  <c r="T57" i="27"/>
  <c r="U57" i="27" s="1"/>
  <c r="T65" i="27"/>
  <c r="U65" i="27" s="1"/>
  <c r="T73" i="27"/>
  <c r="U73" i="27" s="1"/>
  <c r="T81" i="27"/>
  <c r="U81" i="27" s="1"/>
  <c r="T89" i="27"/>
  <c r="U89" i="27" s="1"/>
  <c r="T97" i="27"/>
  <c r="U97" i="27" s="1"/>
  <c r="T105" i="27"/>
  <c r="U105" i="27" s="1"/>
  <c r="T113" i="27"/>
  <c r="U113" i="27" s="1"/>
  <c r="T121" i="27"/>
  <c r="U121" i="27" s="1"/>
  <c r="T129" i="27"/>
  <c r="U129" i="27" s="1"/>
  <c r="T137" i="27"/>
  <c r="U137" i="27" s="1"/>
  <c r="T145" i="27"/>
  <c r="U145" i="27" s="1"/>
  <c r="T153" i="27"/>
  <c r="U153" i="27" s="1"/>
  <c r="T161" i="27"/>
  <c r="U161" i="27" s="1"/>
  <c r="T169" i="27"/>
  <c r="U169" i="27" s="1"/>
  <c r="T177" i="27"/>
  <c r="U177" i="27" s="1"/>
  <c r="T185" i="27"/>
  <c r="U185" i="27" s="1"/>
  <c r="T193" i="27"/>
  <c r="U193" i="27" s="1"/>
  <c r="T107" i="27"/>
  <c r="U107" i="27" s="1"/>
  <c r="T139" i="27"/>
  <c r="U139" i="27" s="1"/>
  <c r="T187" i="27"/>
  <c r="U187" i="27" s="1"/>
  <c r="T124" i="27"/>
  <c r="U124" i="27" s="1"/>
  <c r="T156" i="27"/>
  <c r="U156" i="27" s="1"/>
  <c r="T109" i="27"/>
  <c r="U109" i="27" s="1"/>
  <c r="T157" i="27"/>
  <c r="U157" i="27" s="1"/>
  <c r="T46" i="27"/>
  <c r="U46" i="27" s="1"/>
  <c r="T110" i="27"/>
  <c r="U110" i="27" s="1"/>
  <c r="T134" i="27"/>
  <c r="U134" i="27" s="1"/>
  <c r="T158" i="27"/>
  <c r="U158" i="27" s="1"/>
  <c r="T182" i="27"/>
  <c r="U182" i="27" s="1"/>
  <c r="T42" i="27"/>
  <c r="U42" i="27" s="1"/>
  <c r="T50" i="27"/>
  <c r="U50" i="27" s="1"/>
  <c r="T58" i="27"/>
  <c r="U58" i="27" s="1"/>
  <c r="T66" i="27"/>
  <c r="U66" i="27" s="1"/>
  <c r="T74" i="27"/>
  <c r="U74" i="27" s="1"/>
  <c r="T82" i="27"/>
  <c r="U82" i="27" s="1"/>
  <c r="T90" i="27"/>
  <c r="U90" i="27" s="1"/>
  <c r="T98" i="27"/>
  <c r="U98" i="27" s="1"/>
  <c r="T106" i="27"/>
  <c r="U106" i="27" s="1"/>
  <c r="T114" i="27"/>
  <c r="U114" i="27" s="1"/>
  <c r="T122" i="27"/>
  <c r="U122" i="27" s="1"/>
  <c r="T130" i="27"/>
  <c r="U130" i="27" s="1"/>
  <c r="T138" i="27"/>
  <c r="U138" i="27" s="1"/>
  <c r="T146" i="27"/>
  <c r="U146" i="27" s="1"/>
  <c r="T154" i="27"/>
  <c r="U154" i="27" s="1"/>
  <c r="T162" i="27"/>
  <c r="U162" i="27" s="1"/>
  <c r="T170" i="27"/>
  <c r="U170" i="27" s="1"/>
  <c r="T178" i="27"/>
  <c r="U178" i="27" s="1"/>
  <c r="T186" i="27"/>
  <c r="U186" i="27" s="1"/>
  <c r="T83" i="27"/>
  <c r="U83" i="27" s="1"/>
  <c r="T123" i="27"/>
  <c r="U123" i="27" s="1"/>
  <c r="T163" i="27"/>
  <c r="U163" i="27" s="1"/>
  <c r="T179" i="27"/>
  <c r="U179" i="27" s="1"/>
  <c r="T92" i="27"/>
  <c r="U92" i="27" s="1"/>
  <c r="T140" i="27"/>
  <c r="U140" i="27" s="1"/>
  <c r="T180" i="27"/>
  <c r="U180" i="27" s="1"/>
  <c r="T117" i="27"/>
  <c r="U117" i="27" s="1"/>
  <c r="T149" i="27"/>
  <c r="U149" i="27" s="1"/>
  <c r="T189" i="27"/>
  <c r="U189" i="27" s="1"/>
  <c r="T70" i="27"/>
  <c r="U70" i="27" s="1"/>
  <c r="T78" i="27"/>
  <c r="U78" i="27" s="1"/>
  <c r="T94" i="27"/>
  <c r="U94" i="27" s="1"/>
  <c r="T126" i="27"/>
  <c r="U126" i="27" s="1"/>
  <c r="T166" i="27"/>
  <c r="U166" i="27" s="1"/>
  <c r="T43" i="27"/>
  <c r="U43" i="27" s="1"/>
  <c r="T51" i="27"/>
  <c r="U51" i="27" s="1"/>
  <c r="T59" i="27"/>
  <c r="U59" i="27" s="1"/>
  <c r="T67" i="27"/>
  <c r="U67" i="27" s="1"/>
  <c r="T75" i="27"/>
  <c r="U75" i="27" s="1"/>
  <c r="T115" i="27"/>
  <c r="U115" i="27" s="1"/>
  <c r="T44" i="27"/>
  <c r="U44" i="27" s="1"/>
  <c r="T52" i="27"/>
  <c r="U52" i="27" s="1"/>
  <c r="T60" i="27"/>
  <c r="U60" i="27" s="1"/>
  <c r="T68" i="27"/>
  <c r="U68" i="27" s="1"/>
  <c r="T76" i="27"/>
  <c r="U76" i="27" s="1"/>
  <c r="T84" i="27"/>
  <c r="U84" i="27" s="1"/>
  <c r="T116" i="27"/>
  <c r="U116" i="27" s="1"/>
  <c r="T45" i="27"/>
  <c r="U45" i="27" s="1"/>
  <c r="T53" i="27"/>
  <c r="U53" i="27" s="1"/>
  <c r="T61" i="27"/>
  <c r="U61" i="27" s="1"/>
  <c r="T69" i="27"/>
  <c r="U69" i="27" s="1"/>
  <c r="T77" i="27"/>
  <c r="U77" i="27" s="1"/>
  <c r="T85" i="27"/>
  <c r="U85" i="27" s="1"/>
  <c r="T93" i="27"/>
  <c r="U93" i="27" s="1"/>
  <c r="T101" i="27"/>
  <c r="U101" i="27" s="1"/>
  <c r="T125" i="27"/>
  <c r="U125" i="27" s="1"/>
  <c r="T47" i="27"/>
  <c r="U47" i="27" s="1"/>
  <c r="T55" i="27"/>
  <c r="U55" i="27" s="1"/>
  <c r="T63" i="27"/>
  <c r="U63" i="27" s="1"/>
  <c r="T71" i="27"/>
  <c r="U71" i="27" s="1"/>
  <c r="T79" i="27"/>
  <c r="U79" i="27" s="1"/>
  <c r="T87" i="27"/>
  <c r="U87" i="27" s="1"/>
  <c r="T95" i="27"/>
  <c r="U95" i="27" s="1"/>
  <c r="T103" i="27"/>
  <c r="U103" i="27" s="1"/>
  <c r="T111" i="27"/>
  <c r="U111" i="27" s="1"/>
  <c r="T119" i="27"/>
  <c r="U119" i="27" s="1"/>
  <c r="T127" i="27"/>
  <c r="U127" i="27" s="1"/>
  <c r="T135" i="27"/>
  <c r="U135" i="27" s="1"/>
  <c r="T143" i="27"/>
  <c r="U143" i="27" s="1"/>
  <c r="T151" i="27"/>
  <c r="U151" i="27" s="1"/>
  <c r="T159" i="27"/>
  <c r="U159" i="27" s="1"/>
  <c r="T167" i="27"/>
  <c r="U167" i="27" s="1"/>
  <c r="T175" i="27"/>
  <c r="U175" i="27" s="1"/>
  <c r="T183" i="27"/>
  <c r="U183" i="27" s="1"/>
  <c r="T191" i="27"/>
  <c r="U191" i="27" s="1"/>
  <c r="T99" i="27"/>
  <c r="U99" i="27" s="1"/>
  <c r="T131" i="27"/>
  <c r="U131" i="27" s="1"/>
  <c r="T155" i="27"/>
  <c r="U155" i="27" s="1"/>
  <c r="T100" i="27"/>
  <c r="U100" i="27" s="1"/>
  <c r="T132" i="27"/>
  <c r="U132" i="27" s="1"/>
  <c r="T164" i="27"/>
  <c r="U164" i="27" s="1"/>
  <c r="T188" i="27"/>
  <c r="U188" i="27" s="1"/>
  <c r="T141" i="27"/>
  <c r="U141" i="27" s="1"/>
  <c r="T165" i="27"/>
  <c r="U165" i="27" s="1"/>
  <c r="T181" i="27"/>
  <c r="U181" i="27" s="1"/>
  <c r="T62" i="27"/>
  <c r="U62" i="27" s="1"/>
  <c r="T86" i="27"/>
  <c r="U86" i="27" s="1"/>
  <c r="T118" i="27"/>
  <c r="U118" i="27" s="1"/>
  <c r="T142" i="27"/>
  <c r="U142" i="27" s="1"/>
  <c r="T174" i="27"/>
  <c r="U174" i="27" s="1"/>
  <c r="A21" i="27"/>
  <c r="A16" i="27"/>
  <c r="A15" i="27"/>
  <c r="A13" i="27"/>
  <c r="A12" i="27"/>
  <c r="A11" i="27"/>
  <c r="A10" i="27"/>
  <c r="AK41" i="27"/>
  <c r="AK42" i="27"/>
  <c r="H10" i="27" l="1"/>
  <c r="H11" i="27"/>
  <c r="H12" i="27"/>
  <c r="H13" i="27"/>
  <c r="H14" i="27"/>
  <c r="H15" i="27"/>
  <c r="H16" i="27"/>
  <c r="H17" i="27"/>
  <c r="H18" i="27"/>
  <c r="H19" i="27"/>
  <c r="H20" i="27"/>
  <c r="H21" i="27"/>
  <c r="H22" i="27"/>
  <c r="H23" i="27"/>
  <c r="H9" i="27"/>
  <c r="HS4" i="23"/>
  <c r="HR5" i="23" l="1"/>
  <c r="H6" i="27"/>
  <c r="K9" i="27" s="1"/>
  <c r="K10" i="27" l="1"/>
  <c r="O3" i="27" a="1"/>
  <c r="O3" i="27" s="1"/>
  <c r="O2" i="27" a="1"/>
  <c r="O2" i="27" s="1"/>
  <c r="C55" i="23" l="1"/>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IV60" i="23" l="1"/>
  <c r="IV59" i="23"/>
  <c r="IV55" i="23"/>
  <c r="IV56" i="23"/>
  <c r="IV57" i="23"/>
  <c r="IV54" i="23"/>
  <c r="H8" i="27" l="1"/>
  <c r="C42" i="27"/>
  <c r="C26" i="27"/>
  <c r="C45" i="27"/>
  <c r="F188" i="27"/>
  <c r="C18" i="27"/>
  <c r="F153" i="27"/>
  <c r="F126" i="27"/>
  <c r="F185" i="27"/>
  <c r="C176" i="27"/>
  <c r="F135" i="27"/>
  <c r="C105" i="27"/>
  <c r="F136" i="27"/>
  <c r="C125" i="27"/>
  <c r="F74" i="27"/>
  <c r="C10" i="27"/>
  <c r="F81" i="27"/>
  <c r="C72" i="27"/>
  <c r="F47" i="27"/>
  <c r="C33" i="27"/>
  <c r="F133" i="27"/>
  <c r="C143" i="27"/>
  <c r="F44" i="27"/>
  <c r="C134" i="27"/>
  <c r="C92" i="27"/>
  <c r="F80" i="27"/>
  <c r="F115" i="27"/>
  <c r="C22" i="27"/>
  <c r="C36" i="27"/>
  <c r="F134" i="27"/>
  <c r="C81" i="27"/>
  <c r="C171" i="27"/>
  <c r="C101" i="27"/>
  <c r="C9" i="27"/>
  <c r="F73" i="27"/>
  <c r="F100" i="27"/>
  <c r="C111" i="27"/>
  <c r="C131" i="27"/>
  <c r="F150" i="27"/>
  <c r="F92" i="27"/>
  <c r="C136" i="27"/>
  <c r="C166" i="27"/>
  <c r="C59" i="27"/>
  <c r="F169" i="27"/>
  <c r="F141" i="27"/>
  <c r="F75" i="27"/>
  <c r="C173" i="27"/>
  <c r="C110" i="27"/>
  <c r="C91" i="27"/>
  <c r="F56" i="27"/>
  <c r="F157" i="27"/>
  <c r="F180" i="27"/>
  <c r="C185" i="27"/>
  <c r="C32" i="27"/>
  <c r="C21" i="27"/>
  <c r="C27" i="27"/>
  <c r="F103" i="27"/>
  <c r="F192" i="27"/>
  <c r="F140" i="27"/>
  <c r="F162" i="27"/>
  <c r="C135" i="27"/>
  <c r="C181" i="27"/>
  <c r="C156" i="27"/>
  <c r="C34" i="27"/>
  <c r="F87" i="27"/>
  <c r="F86" i="27"/>
  <c r="F61" i="27"/>
  <c r="F107" i="27"/>
  <c r="C165" i="27"/>
  <c r="C70" i="27"/>
  <c r="C15" i="27"/>
  <c r="C132" i="27"/>
  <c r="C186" i="27"/>
  <c r="F125" i="27"/>
  <c r="F155" i="27"/>
  <c r="F66" i="27"/>
  <c r="C174" i="27"/>
  <c r="C182" i="27"/>
  <c r="C30" i="27"/>
  <c r="C68" i="27"/>
  <c r="C162" i="27"/>
  <c r="F190" i="27"/>
  <c r="F49" i="27"/>
  <c r="F117" i="27"/>
  <c r="F106" i="27"/>
  <c r="C120" i="27"/>
  <c r="C54" i="27"/>
  <c r="C153" i="27"/>
  <c r="C61" i="27"/>
  <c r="C12" i="27"/>
  <c r="C146" i="27"/>
  <c r="F175" i="27"/>
  <c r="F184" i="27"/>
  <c r="F71" i="27"/>
  <c r="F127" i="27"/>
  <c r="F154" i="27"/>
  <c r="C189" i="27"/>
  <c r="C159" i="27"/>
  <c r="C168" i="27"/>
  <c r="C152" i="27"/>
  <c r="C172" i="27"/>
  <c r="C147" i="27"/>
  <c r="C130" i="27"/>
  <c r="F41" i="27"/>
  <c r="F176" i="27"/>
  <c r="F143" i="27"/>
  <c r="F62" i="27"/>
  <c r="F172" i="27"/>
  <c r="F123" i="27"/>
  <c r="F146" i="27"/>
  <c r="C89" i="27"/>
  <c r="C55" i="27"/>
  <c r="C65" i="27"/>
  <c r="C142" i="27"/>
  <c r="C117" i="27"/>
  <c r="C108" i="27"/>
  <c r="C107" i="27"/>
  <c r="C114" i="27"/>
  <c r="F120" i="27"/>
  <c r="F161" i="27"/>
  <c r="F79" i="27"/>
  <c r="F129" i="27"/>
  <c r="F166" i="27"/>
  <c r="F53" i="27"/>
  <c r="F68" i="27"/>
  <c r="F99" i="27"/>
  <c r="F82" i="27"/>
  <c r="C73" i="27"/>
  <c r="C119" i="27"/>
  <c r="C129" i="27"/>
  <c r="C16" i="27"/>
  <c r="C141" i="27"/>
  <c r="C37" i="27"/>
  <c r="C52" i="27"/>
  <c r="C75" i="27"/>
  <c r="C98" i="27"/>
  <c r="F189" i="27"/>
  <c r="F145" i="27"/>
  <c r="F121" i="27"/>
  <c r="F97" i="27"/>
  <c r="F177" i="27"/>
  <c r="F93" i="27"/>
  <c r="F116" i="27"/>
  <c r="F147" i="27"/>
  <c r="F186" i="27"/>
  <c r="F58" i="27"/>
  <c r="C150" i="27"/>
  <c r="C103" i="27"/>
  <c r="C183" i="27"/>
  <c r="C80" i="27"/>
  <c r="C191" i="27"/>
  <c r="C109" i="27"/>
  <c r="C148" i="27"/>
  <c r="C187" i="27"/>
  <c r="C43" i="27"/>
  <c r="C90" i="27"/>
  <c r="F118" i="27"/>
  <c r="F88" i="27"/>
  <c r="F168" i="27"/>
  <c r="F159" i="27"/>
  <c r="F96" i="27"/>
  <c r="F152" i="27"/>
  <c r="F85" i="27"/>
  <c r="F124" i="27"/>
  <c r="F187" i="27"/>
  <c r="F51" i="27"/>
  <c r="F98" i="27"/>
  <c r="C137" i="27"/>
  <c r="C104" i="27"/>
  <c r="C184" i="27"/>
  <c r="C169" i="27"/>
  <c r="C128" i="27"/>
  <c r="C63" i="27"/>
  <c r="C14" i="27"/>
  <c r="C29" i="27"/>
  <c r="C84" i="27"/>
  <c r="C139" i="27"/>
  <c r="C19" i="27"/>
  <c r="C82" i="27"/>
  <c r="F57" i="27"/>
  <c r="F193" i="27"/>
  <c r="F174" i="27"/>
  <c r="F65" i="27"/>
  <c r="F95" i="27"/>
  <c r="F45" i="27"/>
  <c r="F108" i="27"/>
  <c r="F179" i="27"/>
  <c r="F59" i="27"/>
  <c r="F138" i="27"/>
  <c r="C175" i="27"/>
  <c r="C160" i="27"/>
  <c r="C145" i="27"/>
  <c r="C97" i="27"/>
  <c r="C112" i="27"/>
  <c r="C95" i="27"/>
  <c r="C62" i="27"/>
  <c r="C53" i="27"/>
  <c r="C140" i="27"/>
  <c r="C28" i="27"/>
  <c r="C99" i="27"/>
  <c r="C178" i="27"/>
  <c r="C74" i="27"/>
  <c r="F55" i="27"/>
  <c r="F112" i="27"/>
  <c r="F70" i="27"/>
  <c r="F111" i="27"/>
  <c r="F94" i="27"/>
  <c r="F77" i="27"/>
  <c r="F156" i="27"/>
  <c r="F52" i="27"/>
  <c r="F139" i="27"/>
  <c r="F43" i="27"/>
  <c r="F130" i="27"/>
  <c r="C57" i="27"/>
  <c r="C40" i="27"/>
  <c r="C39" i="27"/>
  <c r="C38" i="27"/>
  <c r="C49" i="27"/>
  <c r="C48" i="27"/>
  <c r="C79" i="27"/>
  <c r="C94" i="27"/>
  <c r="C77" i="27"/>
  <c r="C164" i="27"/>
  <c r="C76" i="27"/>
  <c r="C163" i="27"/>
  <c r="C67" i="27"/>
  <c r="C154" i="27"/>
  <c r="C66" i="27"/>
  <c r="F105" i="27"/>
  <c r="F89" i="27"/>
  <c r="F102" i="27"/>
  <c r="F128" i="27"/>
  <c r="F104" i="27"/>
  <c r="F183" i="27"/>
  <c r="F48" i="27"/>
  <c r="F46" i="27"/>
  <c r="F69" i="27"/>
  <c r="F164" i="27"/>
  <c r="F76" i="27"/>
  <c r="F171" i="27"/>
  <c r="F83" i="27"/>
  <c r="F170" i="27"/>
  <c r="F90" i="27"/>
  <c r="C190" i="27"/>
  <c r="C41" i="27"/>
  <c r="C56" i="27"/>
  <c r="C87" i="27"/>
  <c r="C102" i="27"/>
  <c r="C113" i="27"/>
  <c r="C157" i="27"/>
  <c r="C192" i="27"/>
  <c r="C31" i="27"/>
  <c r="C78" i="27"/>
  <c r="C93" i="27"/>
  <c r="C180" i="27"/>
  <c r="C100" i="27"/>
  <c r="C20" i="27"/>
  <c r="C123" i="27"/>
  <c r="C35" i="27"/>
  <c r="C138" i="27"/>
  <c r="C58" i="27"/>
  <c r="F165" i="27"/>
  <c r="F173" i="27"/>
  <c r="F149" i="27"/>
  <c r="F160" i="27"/>
  <c r="F144" i="27"/>
  <c r="F142" i="27"/>
  <c r="F119" i="27"/>
  <c r="F158" i="27"/>
  <c r="F64" i="27"/>
  <c r="F63" i="27"/>
  <c r="F110" i="27"/>
  <c r="F109" i="27"/>
  <c r="F132" i="27"/>
  <c r="F60" i="27"/>
  <c r="F163" i="27"/>
  <c r="F91" i="27"/>
  <c r="F122" i="27"/>
  <c r="F42" i="27"/>
  <c r="C121" i="27"/>
  <c r="C161" i="27"/>
  <c r="C24" i="27"/>
  <c r="C71" i="27"/>
  <c r="C118" i="27"/>
  <c r="C158" i="27"/>
  <c r="C193" i="27"/>
  <c r="C64" i="27"/>
  <c r="C127" i="27"/>
  <c r="C177" i="27"/>
  <c r="C46" i="27"/>
  <c r="C85" i="27"/>
  <c r="C13" i="27"/>
  <c r="C116" i="27"/>
  <c r="C44" i="27"/>
  <c r="C155" i="27"/>
  <c r="C83" i="27"/>
  <c r="C11" i="27"/>
  <c r="C122" i="27"/>
  <c r="C50" i="27"/>
  <c r="F72" i="27"/>
  <c r="F137" i="27"/>
  <c r="F151" i="27"/>
  <c r="F113" i="27"/>
  <c r="F181" i="27"/>
  <c r="F54" i="27"/>
  <c r="F182" i="27"/>
  <c r="F167" i="27"/>
  <c r="F191" i="27"/>
  <c r="F78" i="27"/>
  <c r="F101" i="27"/>
  <c r="F148" i="27"/>
  <c r="F84" i="27"/>
  <c r="F131" i="27"/>
  <c r="F67" i="27"/>
  <c r="F178" i="27"/>
  <c r="F114" i="27"/>
  <c r="F50" i="27"/>
  <c r="C151" i="27"/>
  <c r="C25" i="27"/>
  <c r="C88" i="27"/>
  <c r="C149" i="27"/>
  <c r="C23" i="27"/>
  <c r="C86" i="27"/>
  <c r="C144" i="27"/>
  <c r="C17" i="27"/>
  <c r="C96" i="27"/>
  <c r="C167" i="27"/>
  <c r="C47" i="27"/>
  <c r="C126" i="27"/>
  <c r="C133" i="27"/>
  <c r="C69" i="27"/>
  <c r="C188" i="27"/>
  <c r="C124" i="27"/>
  <c r="C60" i="27"/>
  <c r="C179" i="27"/>
  <c r="C115" i="27"/>
  <c r="C51" i="27"/>
  <c r="C170" i="27"/>
  <c r="C106" i="27"/>
  <c r="JE17" i="23"/>
  <c r="JG17" i="23" s="1"/>
  <c r="JE18" i="23"/>
  <c r="JG18" i="23" s="1"/>
  <c r="JE19" i="23"/>
  <c r="JG19" i="23" s="1"/>
  <c r="JE20" i="23"/>
  <c r="JG20" i="23" s="1"/>
  <c r="HX3" i="23" l="1"/>
  <c r="HR26" i="23"/>
  <c r="HS26" i="23" s="1"/>
  <c r="E81" i="23" l="1"/>
  <c r="F81" i="23"/>
  <c r="J20" i="23" l="1"/>
  <c r="J35" i="23"/>
  <c r="J34" i="23"/>
  <c r="I20" i="23" l="1"/>
  <c r="W4" i="23"/>
  <c r="HB183" i="23" l="1"/>
  <c r="HC183" i="23"/>
  <c r="HB184" i="23"/>
  <c r="HC184" i="23"/>
  <c r="HB185" i="23"/>
  <c r="HC185" i="23"/>
  <c r="HB186" i="23"/>
  <c r="HC186" i="23"/>
  <c r="HB187" i="23"/>
  <c r="HC187" i="23"/>
  <c r="HB188" i="23"/>
  <c r="HC188" i="23"/>
  <c r="HB189" i="23"/>
  <c r="HC189" i="23"/>
  <c r="HB190" i="23"/>
  <c r="HC190" i="23"/>
  <c r="IO183" i="23"/>
  <c r="IO184" i="23"/>
  <c r="IO185" i="23"/>
  <c r="IO186" i="23"/>
  <c r="IO187" i="23"/>
  <c r="IO188" i="23"/>
  <c r="IO189" i="23"/>
  <c r="IO190" i="23"/>
  <c r="IF182" i="23" l="1"/>
  <c r="IF183" i="23"/>
  <c r="IF184" i="23"/>
  <c r="IF185" i="23"/>
  <c r="IF186" i="23"/>
  <c r="IF187" i="23"/>
  <c r="IF188" i="23"/>
  <c r="IF189" i="23"/>
  <c r="IF190" i="23"/>
  <c r="HZ182" i="23"/>
  <c r="IA182" i="23"/>
  <c r="HZ183" i="23"/>
  <c r="IA183" i="23"/>
  <c r="HZ184" i="23"/>
  <c r="IA184" i="23"/>
  <c r="HZ185" i="23"/>
  <c r="IA185" i="23"/>
  <c r="HZ186" i="23"/>
  <c r="IA186" i="23"/>
  <c r="HZ187" i="23"/>
  <c r="IA187" i="23"/>
  <c r="HZ188" i="23"/>
  <c r="IA188" i="23"/>
  <c r="HZ189" i="23"/>
  <c r="IA189" i="23"/>
  <c r="HZ190" i="23"/>
  <c r="IA190" i="23"/>
  <c r="S193" i="23" l="1"/>
  <c r="T193" i="23"/>
  <c r="U193" i="23"/>
  <c r="V193" i="23"/>
  <c r="W193" i="23"/>
  <c r="X193" i="23"/>
  <c r="Y193" i="23"/>
  <c r="Z193" i="23"/>
  <c r="AA193" i="23"/>
  <c r="AB193" i="23"/>
  <c r="AC193" i="23"/>
  <c r="AD193" i="23"/>
  <c r="AE193" i="23"/>
  <c r="AF193" i="23"/>
  <c r="AG193" i="23"/>
  <c r="AH193" i="23"/>
  <c r="AI193" i="23"/>
  <c r="AJ193" i="23"/>
  <c r="AK193" i="23"/>
  <c r="AL193" i="23"/>
  <c r="AM193" i="23"/>
  <c r="AN193" i="23"/>
  <c r="AO193" i="23"/>
  <c r="AP193" i="23"/>
  <c r="AQ193" i="23"/>
  <c r="AR193" i="23"/>
  <c r="AS193" i="23"/>
  <c r="AT193" i="23"/>
  <c r="AU193" i="23"/>
  <c r="AV193" i="23"/>
  <c r="AW193" i="23"/>
  <c r="AX193" i="23"/>
  <c r="AY193" i="23"/>
  <c r="AZ193" i="23"/>
  <c r="BA193" i="23"/>
  <c r="BB193" i="23"/>
  <c r="BC193" i="23"/>
  <c r="BD193" i="23"/>
  <c r="BE193" i="23"/>
  <c r="BF193" i="23"/>
  <c r="BG193" i="23"/>
  <c r="BH193" i="23"/>
  <c r="BI193" i="23"/>
  <c r="BJ193" i="23"/>
  <c r="BK193" i="23"/>
  <c r="BL193" i="23"/>
  <c r="BM193" i="23"/>
  <c r="BN193" i="23"/>
  <c r="BO193" i="23"/>
  <c r="BP193" i="23"/>
  <c r="BQ193" i="23"/>
  <c r="BR193" i="23"/>
  <c r="BS193" i="23"/>
  <c r="BT193" i="23"/>
  <c r="BU193" i="23"/>
  <c r="BV193" i="23"/>
  <c r="BW193" i="23"/>
  <c r="BX193" i="23"/>
  <c r="BY193" i="23"/>
  <c r="BZ193" i="23"/>
  <c r="CA193" i="23"/>
  <c r="CB193" i="23"/>
  <c r="CC193" i="23"/>
  <c r="CD193" i="23"/>
  <c r="CE193" i="23"/>
  <c r="CF193" i="23"/>
  <c r="CG193" i="23"/>
  <c r="CH193" i="23"/>
  <c r="CI193" i="23"/>
  <c r="CJ193" i="23"/>
  <c r="CK193" i="23"/>
  <c r="CL193" i="23"/>
  <c r="CM193" i="23"/>
  <c r="CN193" i="23"/>
  <c r="CO193" i="23"/>
  <c r="CP193" i="23"/>
  <c r="CQ193" i="23"/>
  <c r="CR193" i="23"/>
  <c r="CS193" i="23"/>
  <c r="CT193" i="23"/>
  <c r="CU193" i="23"/>
  <c r="CV193" i="23"/>
  <c r="CW193" i="23"/>
  <c r="CX193" i="23"/>
  <c r="CY193" i="23"/>
  <c r="CZ193" i="23"/>
  <c r="DA193" i="23"/>
  <c r="DB193" i="23"/>
  <c r="DC193" i="23"/>
  <c r="DD193" i="23"/>
  <c r="DE193" i="23"/>
  <c r="DF193" i="23"/>
  <c r="DG193" i="23"/>
  <c r="DH193" i="23"/>
  <c r="DI193" i="23"/>
  <c r="DJ193" i="23"/>
  <c r="DK193" i="23"/>
  <c r="DL193" i="23"/>
  <c r="DM193" i="23"/>
  <c r="DN193" i="23"/>
  <c r="DO193" i="23"/>
  <c r="DP193" i="23"/>
  <c r="DQ193" i="23"/>
  <c r="DR193" i="23"/>
  <c r="DS193" i="23"/>
  <c r="DT193" i="23"/>
  <c r="DU193" i="23"/>
  <c r="DV193" i="23"/>
  <c r="DW193" i="23"/>
  <c r="DX193" i="23"/>
  <c r="DY193" i="23"/>
  <c r="DZ193" i="23"/>
  <c r="EA193" i="23"/>
  <c r="EB193" i="23"/>
  <c r="EC193" i="23"/>
  <c r="ED193" i="23"/>
  <c r="EE193" i="23"/>
  <c r="EF193" i="23"/>
  <c r="EG193" i="23"/>
  <c r="EH193" i="23"/>
  <c r="EI193" i="23"/>
  <c r="EJ193" i="23"/>
  <c r="EK193" i="23"/>
  <c r="EL193" i="23"/>
  <c r="EM193" i="23"/>
  <c r="EN193" i="23"/>
  <c r="EO193" i="23"/>
  <c r="EP193" i="23"/>
  <c r="EQ193" i="23"/>
  <c r="ER193" i="23"/>
  <c r="ES193" i="23"/>
  <c r="ET193" i="23"/>
  <c r="EU193" i="23"/>
  <c r="EV193" i="23"/>
  <c r="EW193" i="23"/>
  <c r="EX193" i="23"/>
  <c r="EY193" i="23"/>
  <c r="EZ193" i="23"/>
  <c r="FA193" i="23"/>
  <c r="FB193" i="23"/>
  <c r="FC193" i="23"/>
  <c r="FD193" i="23"/>
  <c r="FE193" i="23"/>
  <c r="FF193" i="23"/>
  <c r="FG193" i="23"/>
  <c r="FH193" i="23"/>
  <c r="FI193" i="23"/>
  <c r="FJ193" i="23"/>
  <c r="FK193" i="23"/>
  <c r="FL193" i="23"/>
  <c r="FM193" i="23"/>
  <c r="FN193" i="23"/>
  <c r="FO193" i="23"/>
  <c r="FP193" i="23"/>
  <c r="FQ193" i="23"/>
  <c r="FR193" i="23"/>
  <c r="FS193" i="23"/>
  <c r="FT193" i="23"/>
  <c r="FU193" i="23"/>
  <c r="FV193" i="23"/>
  <c r="FW193" i="23"/>
  <c r="FX193" i="23"/>
  <c r="FY193" i="23"/>
  <c r="FZ193" i="23"/>
  <c r="GA193" i="23"/>
  <c r="GB193" i="23"/>
  <c r="GC193" i="23"/>
  <c r="GD193" i="23"/>
  <c r="GE193" i="23"/>
  <c r="GF193" i="23"/>
  <c r="GG193" i="23"/>
  <c r="GH193" i="23"/>
  <c r="GI193" i="23"/>
  <c r="GJ193" i="23"/>
  <c r="GK193" i="23"/>
  <c r="GL193" i="23"/>
  <c r="GM193" i="23"/>
  <c r="GN193" i="23"/>
  <c r="GO193" i="23"/>
  <c r="GP193" i="23"/>
  <c r="GV2" i="23" l="1"/>
  <c r="HB182" i="23" l="1"/>
  <c r="GV6" i="23" l="1"/>
  <c r="GW6" i="23"/>
  <c r="IO55" i="23" l="1"/>
  <c r="IO56" i="23"/>
  <c r="IO57" i="23"/>
  <c r="IO58" i="23"/>
  <c r="IO59" i="23"/>
  <c r="IO60" i="23"/>
  <c r="IO61" i="23"/>
  <c r="IO62" i="23"/>
  <c r="IO63" i="23"/>
  <c r="IO64" i="23"/>
  <c r="IO65" i="23"/>
  <c r="IO66" i="23"/>
  <c r="IO67" i="23"/>
  <c r="IO68" i="23"/>
  <c r="IO69" i="23"/>
  <c r="IO70" i="23"/>
  <c r="IO71" i="23"/>
  <c r="IO72" i="23"/>
  <c r="IO73" i="23"/>
  <c r="IO74" i="23"/>
  <c r="IO75" i="23"/>
  <c r="IO76" i="23"/>
  <c r="IO77" i="23"/>
  <c r="IO78" i="23"/>
  <c r="IO79" i="23"/>
  <c r="IO80" i="23"/>
  <c r="IO81" i="23"/>
  <c r="IO82" i="23"/>
  <c r="IO83" i="23"/>
  <c r="IO84" i="23"/>
  <c r="IO85" i="23"/>
  <c r="IO86" i="23"/>
  <c r="IO87" i="23"/>
  <c r="IO88" i="23"/>
  <c r="IO89" i="23"/>
  <c r="IO90" i="23"/>
  <c r="IO91" i="23"/>
  <c r="IO92" i="23"/>
  <c r="IO93" i="23"/>
  <c r="IO94" i="23"/>
  <c r="IO95" i="23"/>
  <c r="IO96" i="23"/>
  <c r="IO97" i="23"/>
  <c r="IO98" i="23"/>
  <c r="IO99" i="23"/>
  <c r="IO100" i="23"/>
  <c r="IO101" i="23"/>
  <c r="IO102" i="23"/>
  <c r="IO103" i="23"/>
  <c r="IO104" i="23"/>
  <c r="IO105" i="23"/>
  <c r="IO106" i="23"/>
  <c r="IO107" i="23"/>
  <c r="IO108" i="23"/>
  <c r="IO109" i="23"/>
  <c r="IO110" i="23"/>
  <c r="IO111" i="23"/>
  <c r="IO112" i="23"/>
  <c r="IO113" i="23"/>
  <c r="IO114" i="23"/>
  <c r="IO115" i="23"/>
  <c r="IO116" i="23"/>
  <c r="IO117" i="23"/>
  <c r="IO118" i="23"/>
  <c r="IO119" i="23"/>
  <c r="IO120" i="23"/>
  <c r="IO121" i="23"/>
  <c r="IO122" i="23"/>
  <c r="IO123" i="23"/>
  <c r="IO124" i="23"/>
  <c r="IO125" i="23"/>
  <c r="IO126" i="23"/>
  <c r="IO127" i="23"/>
  <c r="IO128" i="23"/>
  <c r="IO129" i="23"/>
  <c r="IO130" i="23"/>
  <c r="IO131" i="23"/>
  <c r="IO132" i="23"/>
  <c r="IO133" i="23"/>
  <c r="IO134" i="23"/>
  <c r="IO135" i="23"/>
  <c r="IO136" i="23"/>
  <c r="IO137" i="23"/>
  <c r="IO138" i="23"/>
  <c r="IO139" i="23"/>
  <c r="IO140" i="23"/>
  <c r="IO141" i="23"/>
  <c r="IO142" i="23"/>
  <c r="IO143" i="23"/>
  <c r="IO144" i="23"/>
  <c r="IO145" i="23"/>
  <c r="IO146" i="23"/>
  <c r="IO147" i="23"/>
  <c r="IO148" i="23"/>
  <c r="IO149" i="23"/>
  <c r="IO150" i="23"/>
  <c r="IO151" i="23"/>
  <c r="IO152" i="23"/>
  <c r="IO153" i="23"/>
  <c r="IO154" i="23"/>
  <c r="IO155" i="23"/>
  <c r="IO156" i="23"/>
  <c r="IO157" i="23"/>
  <c r="IO158" i="23"/>
  <c r="IO159" i="23"/>
  <c r="IO160" i="23"/>
  <c r="IO161" i="23"/>
  <c r="IO162" i="23"/>
  <c r="IO163" i="23"/>
  <c r="IO164" i="23"/>
  <c r="IO165" i="23"/>
  <c r="IO166" i="23"/>
  <c r="IO167" i="23"/>
  <c r="IO168" i="23"/>
  <c r="IO169" i="23"/>
  <c r="IO170" i="23"/>
  <c r="IO171" i="23"/>
  <c r="IO172" i="23"/>
  <c r="IO173" i="23"/>
  <c r="IO174" i="23"/>
  <c r="IO175" i="23"/>
  <c r="IO176" i="23"/>
  <c r="IO177" i="23"/>
  <c r="IO178" i="23"/>
  <c r="IO179" i="23"/>
  <c r="IO180" i="23"/>
  <c r="IO181" i="23"/>
  <c r="IO182" i="23"/>
  <c r="HB55" i="23"/>
  <c r="HC55" i="23"/>
  <c r="HB56" i="23"/>
  <c r="HC56" i="23"/>
  <c r="HB57" i="23"/>
  <c r="HC57" i="23"/>
  <c r="HB58" i="23"/>
  <c r="HC58" i="23"/>
  <c r="HB59" i="23"/>
  <c r="HC59" i="23"/>
  <c r="HB60" i="23"/>
  <c r="HC60" i="23"/>
  <c r="HB61" i="23"/>
  <c r="HC61" i="23"/>
  <c r="HB62" i="23"/>
  <c r="HC62" i="23"/>
  <c r="HB63" i="23"/>
  <c r="HC63" i="23"/>
  <c r="HB64" i="23"/>
  <c r="HC64" i="23"/>
  <c r="HB65" i="23"/>
  <c r="HC65" i="23"/>
  <c r="HB66" i="23"/>
  <c r="HC66" i="23"/>
  <c r="HB67" i="23"/>
  <c r="HC67" i="23"/>
  <c r="HB68" i="23"/>
  <c r="HC68" i="23"/>
  <c r="HB69" i="23"/>
  <c r="HC69" i="23"/>
  <c r="HB70" i="23"/>
  <c r="HC70" i="23"/>
  <c r="HB71" i="23"/>
  <c r="HC71" i="23"/>
  <c r="HB72" i="23"/>
  <c r="HC72" i="23"/>
  <c r="HB73" i="23"/>
  <c r="HC73" i="23"/>
  <c r="HB74" i="23"/>
  <c r="HC74" i="23"/>
  <c r="HB75" i="23"/>
  <c r="HC75" i="23"/>
  <c r="HB76" i="23"/>
  <c r="HC76" i="23"/>
  <c r="HB77" i="23"/>
  <c r="HC77" i="23"/>
  <c r="HB78" i="23"/>
  <c r="HC78" i="23"/>
  <c r="HB79" i="23"/>
  <c r="HC79" i="23"/>
  <c r="HB80" i="23"/>
  <c r="HC80" i="23"/>
  <c r="HB81" i="23"/>
  <c r="HC81" i="23"/>
  <c r="HB82" i="23"/>
  <c r="HC82" i="23"/>
  <c r="HB83" i="23"/>
  <c r="HC83" i="23"/>
  <c r="HB84" i="23"/>
  <c r="HC84" i="23"/>
  <c r="HB85" i="23"/>
  <c r="HC85" i="23"/>
  <c r="HB86" i="23"/>
  <c r="HC86" i="23"/>
  <c r="HB87" i="23"/>
  <c r="HC87" i="23"/>
  <c r="HB88" i="23"/>
  <c r="HC88" i="23"/>
  <c r="HB89" i="23"/>
  <c r="HC89" i="23"/>
  <c r="HB90" i="23"/>
  <c r="HC90" i="23"/>
  <c r="HB91" i="23"/>
  <c r="HC91" i="23"/>
  <c r="HB92" i="23"/>
  <c r="HC92" i="23"/>
  <c r="HB93" i="23"/>
  <c r="HC93" i="23"/>
  <c r="HB94" i="23"/>
  <c r="HC94" i="23"/>
  <c r="HB95" i="23"/>
  <c r="HC95" i="23"/>
  <c r="HB96" i="23"/>
  <c r="HC96" i="23"/>
  <c r="HB97" i="23"/>
  <c r="HC97" i="23"/>
  <c r="HB98" i="23"/>
  <c r="HC98" i="23"/>
  <c r="HB99" i="23"/>
  <c r="HC99" i="23"/>
  <c r="HB100" i="23"/>
  <c r="HC100" i="23"/>
  <c r="HB101" i="23"/>
  <c r="HC101" i="23"/>
  <c r="HB102" i="23"/>
  <c r="HC102" i="23"/>
  <c r="HB103" i="23"/>
  <c r="HC103" i="23"/>
  <c r="HB104" i="23"/>
  <c r="HC104" i="23"/>
  <c r="HB105" i="23"/>
  <c r="HC105" i="23"/>
  <c r="HB106" i="23"/>
  <c r="HC106" i="23"/>
  <c r="HB107" i="23"/>
  <c r="HC107" i="23"/>
  <c r="HB108" i="23"/>
  <c r="HC108" i="23"/>
  <c r="HB109" i="23"/>
  <c r="HC109" i="23"/>
  <c r="HB110" i="23"/>
  <c r="HC110" i="23"/>
  <c r="HB111" i="23"/>
  <c r="HC111" i="23"/>
  <c r="HB112" i="23"/>
  <c r="HC112" i="23"/>
  <c r="HB113" i="23"/>
  <c r="HC113" i="23"/>
  <c r="HB114" i="23"/>
  <c r="HC114" i="23"/>
  <c r="HB115" i="23"/>
  <c r="HC115" i="23"/>
  <c r="HB116" i="23"/>
  <c r="HC116" i="23"/>
  <c r="HB117" i="23"/>
  <c r="HC117" i="23"/>
  <c r="HB118" i="23"/>
  <c r="HC118" i="23"/>
  <c r="HB119" i="23"/>
  <c r="HC119" i="23"/>
  <c r="HB120" i="23"/>
  <c r="HC120" i="23"/>
  <c r="HB121" i="23"/>
  <c r="HC121" i="23"/>
  <c r="HB122" i="23"/>
  <c r="HC122" i="23"/>
  <c r="HB123" i="23"/>
  <c r="HC123" i="23"/>
  <c r="HB124" i="23"/>
  <c r="HC124" i="23"/>
  <c r="HB125" i="23"/>
  <c r="HC125" i="23"/>
  <c r="HB126" i="23"/>
  <c r="HC126" i="23"/>
  <c r="HB127" i="23"/>
  <c r="HC127" i="23"/>
  <c r="HB128" i="23"/>
  <c r="HC128" i="23"/>
  <c r="HB129" i="23"/>
  <c r="HC129" i="23"/>
  <c r="HB130" i="23"/>
  <c r="HC130" i="23"/>
  <c r="HB131" i="23"/>
  <c r="HC131" i="23"/>
  <c r="HB132" i="23"/>
  <c r="HC132" i="23"/>
  <c r="HB133" i="23"/>
  <c r="HC133" i="23"/>
  <c r="HB134" i="23"/>
  <c r="HC134" i="23"/>
  <c r="HB135" i="23"/>
  <c r="HC135" i="23"/>
  <c r="HB136" i="23"/>
  <c r="HC136" i="23"/>
  <c r="HB137" i="23"/>
  <c r="HC137" i="23"/>
  <c r="HB138" i="23"/>
  <c r="HC138" i="23"/>
  <c r="HB139" i="23"/>
  <c r="HC139" i="23"/>
  <c r="HB140" i="23"/>
  <c r="HC140" i="23"/>
  <c r="HB141" i="23"/>
  <c r="HC141" i="23"/>
  <c r="HB142" i="23"/>
  <c r="HC142" i="23"/>
  <c r="HB143" i="23"/>
  <c r="HC143" i="23"/>
  <c r="HB144" i="23"/>
  <c r="HC144" i="23"/>
  <c r="HB145" i="23"/>
  <c r="HC145" i="23"/>
  <c r="HB146" i="23"/>
  <c r="HC146" i="23"/>
  <c r="HB147" i="23"/>
  <c r="HC147" i="23"/>
  <c r="HB148" i="23"/>
  <c r="HC148" i="23"/>
  <c r="HB149" i="23"/>
  <c r="HC149" i="23"/>
  <c r="HB150" i="23"/>
  <c r="HC150" i="23"/>
  <c r="HB151" i="23"/>
  <c r="HC151" i="23"/>
  <c r="HB152" i="23"/>
  <c r="HC152" i="23"/>
  <c r="HB153" i="23"/>
  <c r="HC153" i="23"/>
  <c r="HB154" i="23"/>
  <c r="HC154" i="23"/>
  <c r="HB155" i="23"/>
  <c r="HC155" i="23"/>
  <c r="HB156" i="23"/>
  <c r="HC156" i="23"/>
  <c r="HB157" i="23"/>
  <c r="HC157" i="23"/>
  <c r="HB158" i="23"/>
  <c r="HC158" i="23"/>
  <c r="HB159" i="23"/>
  <c r="HC159" i="23"/>
  <c r="HB160" i="23"/>
  <c r="HC160" i="23"/>
  <c r="HB161" i="23"/>
  <c r="HC161" i="23"/>
  <c r="HB162" i="23"/>
  <c r="HC162" i="23"/>
  <c r="HB163" i="23"/>
  <c r="HC163" i="23"/>
  <c r="HB164" i="23"/>
  <c r="HC164" i="23"/>
  <c r="HB165" i="23"/>
  <c r="HC165" i="23"/>
  <c r="HB166" i="23"/>
  <c r="HC166" i="23"/>
  <c r="HB167" i="23"/>
  <c r="HC167" i="23"/>
  <c r="HB168" i="23"/>
  <c r="HC168" i="23"/>
  <c r="HB169" i="23"/>
  <c r="HC169" i="23"/>
  <c r="HB170" i="23"/>
  <c r="HC170" i="23"/>
  <c r="HB171" i="23"/>
  <c r="HC171" i="23"/>
  <c r="HB172" i="23"/>
  <c r="HC172" i="23"/>
  <c r="HB173" i="23"/>
  <c r="HC173" i="23"/>
  <c r="HB174" i="23"/>
  <c r="HC174" i="23"/>
  <c r="HB175" i="23"/>
  <c r="HC175" i="23"/>
  <c r="HB176" i="23"/>
  <c r="HC176" i="23"/>
  <c r="HB177" i="23"/>
  <c r="HC177" i="23"/>
  <c r="HB178" i="23"/>
  <c r="HC178" i="23"/>
  <c r="HB179" i="23"/>
  <c r="HC179" i="23"/>
  <c r="HB180" i="23"/>
  <c r="HC180" i="23"/>
  <c r="HB181" i="23"/>
  <c r="HC181" i="23"/>
  <c r="HC182" i="23"/>
  <c r="HZ55" i="23"/>
  <c r="IA55" i="23"/>
  <c r="HZ56" i="23"/>
  <c r="IA56" i="23"/>
  <c r="HZ57" i="23"/>
  <c r="IA57" i="23"/>
  <c r="HZ58" i="23"/>
  <c r="IA58" i="23"/>
  <c r="HZ59" i="23"/>
  <c r="IA59" i="23"/>
  <c r="HZ60" i="23"/>
  <c r="IA60" i="23"/>
  <c r="HZ61" i="23"/>
  <c r="IA61" i="23"/>
  <c r="HZ62" i="23"/>
  <c r="IA62" i="23"/>
  <c r="HZ63" i="23"/>
  <c r="IA63" i="23"/>
  <c r="HZ64" i="23"/>
  <c r="IA64" i="23"/>
  <c r="HZ65" i="23"/>
  <c r="IA65" i="23"/>
  <c r="HZ66" i="23"/>
  <c r="IA66" i="23"/>
  <c r="HZ67" i="23"/>
  <c r="IA67" i="23"/>
  <c r="HZ68" i="23"/>
  <c r="IA68" i="23"/>
  <c r="HZ69" i="23"/>
  <c r="IA69" i="23"/>
  <c r="HZ70" i="23"/>
  <c r="IA70" i="23"/>
  <c r="HZ71" i="23"/>
  <c r="IA71" i="23"/>
  <c r="HZ72" i="23"/>
  <c r="IA72" i="23"/>
  <c r="HZ73" i="23"/>
  <c r="IA73" i="23"/>
  <c r="HZ74" i="23"/>
  <c r="IA74" i="23"/>
  <c r="HZ75" i="23"/>
  <c r="IA75" i="23"/>
  <c r="HZ76" i="23"/>
  <c r="IA76" i="23"/>
  <c r="HZ77" i="23"/>
  <c r="IA77" i="23"/>
  <c r="HZ78" i="23"/>
  <c r="IA78" i="23"/>
  <c r="HZ79" i="23"/>
  <c r="IA79" i="23"/>
  <c r="HZ80" i="23"/>
  <c r="IA80" i="23"/>
  <c r="HZ81" i="23"/>
  <c r="IA81" i="23"/>
  <c r="HZ82" i="23"/>
  <c r="IA82" i="23"/>
  <c r="HZ83" i="23"/>
  <c r="IA83" i="23"/>
  <c r="HZ84" i="23"/>
  <c r="IA84" i="23"/>
  <c r="HZ85" i="23"/>
  <c r="IA85" i="23"/>
  <c r="HZ86" i="23"/>
  <c r="IA86" i="23"/>
  <c r="HZ87" i="23"/>
  <c r="IA87" i="23"/>
  <c r="HZ88" i="23"/>
  <c r="IA88" i="23"/>
  <c r="HZ89" i="23"/>
  <c r="IA89" i="23"/>
  <c r="HZ90" i="23"/>
  <c r="IA90" i="23"/>
  <c r="HZ91" i="23"/>
  <c r="IA91" i="23"/>
  <c r="HZ92" i="23"/>
  <c r="IA92" i="23"/>
  <c r="HZ93" i="23"/>
  <c r="IA93" i="23"/>
  <c r="HZ94" i="23"/>
  <c r="IA94" i="23"/>
  <c r="HZ95" i="23"/>
  <c r="IA95" i="23"/>
  <c r="HZ96" i="23"/>
  <c r="IA96" i="23"/>
  <c r="HZ97" i="23"/>
  <c r="IA97" i="23"/>
  <c r="HZ98" i="23"/>
  <c r="IA98" i="23"/>
  <c r="HZ99" i="23"/>
  <c r="IA99" i="23"/>
  <c r="HZ100" i="23"/>
  <c r="IA100" i="23"/>
  <c r="HZ101" i="23"/>
  <c r="IA101" i="23"/>
  <c r="HZ102" i="23"/>
  <c r="IA102" i="23"/>
  <c r="HZ103" i="23"/>
  <c r="IA103" i="23"/>
  <c r="HZ104" i="23"/>
  <c r="IA104" i="23"/>
  <c r="HZ105" i="23"/>
  <c r="IA105" i="23"/>
  <c r="HZ106" i="23"/>
  <c r="IA106" i="23"/>
  <c r="HZ107" i="23"/>
  <c r="IA107" i="23"/>
  <c r="HZ108" i="23"/>
  <c r="IA108" i="23"/>
  <c r="HZ109" i="23"/>
  <c r="IA109" i="23"/>
  <c r="HZ110" i="23"/>
  <c r="IA110" i="23"/>
  <c r="HZ111" i="23"/>
  <c r="IA111" i="23"/>
  <c r="HZ112" i="23"/>
  <c r="IA112" i="23"/>
  <c r="HZ113" i="23"/>
  <c r="IA113" i="23"/>
  <c r="HZ114" i="23"/>
  <c r="IA114" i="23"/>
  <c r="HZ115" i="23"/>
  <c r="IA115" i="23"/>
  <c r="HZ116" i="23"/>
  <c r="IA116" i="23"/>
  <c r="HZ117" i="23"/>
  <c r="IA117" i="23"/>
  <c r="HZ118" i="23"/>
  <c r="IA118" i="23"/>
  <c r="HZ119" i="23"/>
  <c r="IA119" i="23"/>
  <c r="HZ120" i="23"/>
  <c r="IA120" i="23"/>
  <c r="HZ121" i="23"/>
  <c r="IA121" i="23"/>
  <c r="HZ122" i="23"/>
  <c r="IA122" i="23"/>
  <c r="HZ123" i="23"/>
  <c r="IA123" i="23"/>
  <c r="HZ124" i="23"/>
  <c r="IA124" i="23"/>
  <c r="HZ125" i="23"/>
  <c r="IA125" i="23"/>
  <c r="HZ126" i="23"/>
  <c r="IA126" i="23"/>
  <c r="HZ127" i="23"/>
  <c r="IA127" i="23"/>
  <c r="HZ128" i="23"/>
  <c r="IA128" i="23"/>
  <c r="HZ129" i="23"/>
  <c r="IA129" i="23"/>
  <c r="HZ130" i="23"/>
  <c r="IA130" i="23"/>
  <c r="HZ131" i="23"/>
  <c r="IA131" i="23"/>
  <c r="HZ132" i="23"/>
  <c r="IA132" i="23"/>
  <c r="HZ133" i="23"/>
  <c r="IA133" i="23"/>
  <c r="HZ134" i="23"/>
  <c r="IA134" i="23"/>
  <c r="HZ135" i="23"/>
  <c r="IA135" i="23"/>
  <c r="HZ136" i="23"/>
  <c r="IA136" i="23"/>
  <c r="HZ137" i="23"/>
  <c r="IA137" i="23"/>
  <c r="HZ138" i="23"/>
  <c r="IA138" i="23"/>
  <c r="HZ139" i="23"/>
  <c r="IA139" i="23"/>
  <c r="HZ140" i="23"/>
  <c r="IA140" i="23"/>
  <c r="HZ141" i="23"/>
  <c r="IA141" i="23"/>
  <c r="HZ142" i="23"/>
  <c r="IA142" i="23"/>
  <c r="HZ143" i="23"/>
  <c r="IA143" i="23"/>
  <c r="HZ144" i="23"/>
  <c r="IA144" i="23"/>
  <c r="HZ145" i="23"/>
  <c r="IA145" i="23"/>
  <c r="HZ146" i="23"/>
  <c r="IA146" i="23"/>
  <c r="HZ147" i="23"/>
  <c r="IA147" i="23"/>
  <c r="HZ148" i="23"/>
  <c r="IA148" i="23"/>
  <c r="HZ149" i="23"/>
  <c r="IA149" i="23"/>
  <c r="HZ150" i="23"/>
  <c r="IA150" i="23"/>
  <c r="HZ151" i="23"/>
  <c r="IA151" i="23"/>
  <c r="HZ152" i="23"/>
  <c r="IA152" i="23"/>
  <c r="HZ153" i="23"/>
  <c r="IA153" i="23"/>
  <c r="HZ154" i="23"/>
  <c r="IA154" i="23"/>
  <c r="HZ155" i="23"/>
  <c r="IA155" i="23"/>
  <c r="HZ156" i="23"/>
  <c r="IA156" i="23"/>
  <c r="HZ157" i="23"/>
  <c r="IA157" i="23"/>
  <c r="HZ158" i="23"/>
  <c r="IA158" i="23"/>
  <c r="HZ159" i="23"/>
  <c r="IA159" i="23"/>
  <c r="HZ160" i="23"/>
  <c r="IA160" i="23"/>
  <c r="HZ161" i="23"/>
  <c r="IA161" i="23"/>
  <c r="HZ162" i="23"/>
  <c r="IA162" i="23"/>
  <c r="HZ163" i="23"/>
  <c r="IA163" i="23"/>
  <c r="HZ164" i="23"/>
  <c r="IA164" i="23"/>
  <c r="HZ165" i="23"/>
  <c r="IA165" i="23"/>
  <c r="HZ166" i="23"/>
  <c r="IA166" i="23"/>
  <c r="HZ167" i="23"/>
  <c r="IA167" i="23"/>
  <c r="HZ168" i="23"/>
  <c r="IA168" i="23"/>
  <c r="HZ169" i="23"/>
  <c r="IA169" i="23"/>
  <c r="HZ170" i="23"/>
  <c r="IA170" i="23"/>
  <c r="HZ171" i="23"/>
  <c r="IA171" i="23"/>
  <c r="HZ172" i="23"/>
  <c r="IA172" i="23"/>
  <c r="HZ173" i="23"/>
  <c r="IA173" i="23"/>
  <c r="HZ174" i="23"/>
  <c r="IA174" i="23"/>
  <c r="HZ175" i="23"/>
  <c r="IA175" i="23"/>
  <c r="HZ176" i="23"/>
  <c r="IA176" i="23"/>
  <c r="HZ177" i="23"/>
  <c r="IA177" i="23"/>
  <c r="HZ178" i="23"/>
  <c r="IA178" i="23"/>
  <c r="HZ179" i="23"/>
  <c r="IA179" i="23"/>
  <c r="HZ180" i="23"/>
  <c r="IA180" i="23"/>
  <c r="HZ181" i="23"/>
  <c r="IA181" i="23"/>
  <c r="IF178" i="23"/>
  <c r="IF179" i="23"/>
  <c r="IF180" i="23"/>
  <c r="IF181" i="23"/>
  <c r="IF59" i="23"/>
  <c r="IF60" i="23"/>
  <c r="IF61" i="23"/>
  <c r="IF62" i="23"/>
  <c r="IF63" i="23"/>
  <c r="IF64" i="23"/>
  <c r="IF65" i="23"/>
  <c r="IF66" i="23"/>
  <c r="IF67" i="23"/>
  <c r="IF68" i="23"/>
  <c r="IF69" i="23"/>
  <c r="IF70" i="23"/>
  <c r="IF71" i="23"/>
  <c r="IF72" i="23"/>
  <c r="IF73" i="23"/>
  <c r="IF74" i="23"/>
  <c r="IF75" i="23"/>
  <c r="IF76" i="23"/>
  <c r="IF77" i="23"/>
  <c r="IF78" i="23"/>
  <c r="IF79" i="23"/>
  <c r="IF80" i="23"/>
  <c r="IF81" i="23"/>
  <c r="IF82" i="23"/>
  <c r="IF83" i="23"/>
  <c r="IF84" i="23"/>
  <c r="IF85" i="23"/>
  <c r="IF86" i="23"/>
  <c r="IF87" i="23"/>
  <c r="IF88" i="23"/>
  <c r="IF89" i="23"/>
  <c r="IF90" i="23"/>
  <c r="IF91" i="23"/>
  <c r="IF92" i="23"/>
  <c r="IF93" i="23"/>
  <c r="IF94" i="23"/>
  <c r="IF95" i="23"/>
  <c r="IF96" i="23"/>
  <c r="IF97" i="23"/>
  <c r="IF98" i="23"/>
  <c r="IF99" i="23"/>
  <c r="IF100" i="23"/>
  <c r="IF101" i="23"/>
  <c r="IF102" i="23"/>
  <c r="IF103" i="23"/>
  <c r="IF104" i="23"/>
  <c r="IF105" i="23"/>
  <c r="IF106" i="23"/>
  <c r="IF107" i="23"/>
  <c r="IF108" i="23"/>
  <c r="IF109" i="23"/>
  <c r="IF110" i="23"/>
  <c r="IF111" i="23"/>
  <c r="IF112" i="23"/>
  <c r="IF113" i="23"/>
  <c r="IF114" i="23"/>
  <c r="IF115" i="23"/>
  <c r="IF116" i="23"/>
  <c r="IF117" i="23"/>
  <c r="IF118" i="23"/>
  <c r="IF119" i="23"/>
  <c r="IF120" i="23"/>
  <c r="IF121" i="23"/>
  <c r="IF122" i="23"/>
  <c r="IF123" i="23"/>
  <c r="IF124" i="23"/>
  <c r="IF125" i="23"/>
  <c r="IF126" i="23"/>
  <c r="IF127" i="23"/>
  <c r="IF128" i="23"/>
  <c r="IF129" i="23"/>
  <c r="IF130" i="23"/>
  <c r="IF131" i="23"/>
  <c r="IF132" i="23"/>
  <c r="IF133" i="23"/>
  <c r="IF134" i="23"/>
  <c r="IF135" i="23"/>
  <c r="IF136" i="23"/>
  <c r="IF137" i="23"/>
  <c r="IF138" i="23"/>
  <c r="IF139" i="23"/>
  <c r="IF140" i="23"/>
  <c r="IF141" i="23"/>
  <c r="IF142" i="23"/>
  <c r="IF143" i="23"/>
  <c r="IF144" i="23"/>
  <c r="IF145" i="23"/>
  <c r="IF146" i="23"/>
  <c r="IF147" i="23"/>
  <c r="IF148" i="23"/>
  <c r="IF149" i="23"/>
  <c r="IF150" i="23"/>
  <c r="IF151" i="23"/>
  <c r="IF152" i="23"/>
  <c r="IF153" i="23"/>
  <c r="IF154" i="23"/>
  <c r="IF155" i="23"/>
  <c r="IF156" i="23"/>
  <c r="IF157" i="23"/>
  <c r="IF158" i="23"/>
  <c r="IF159" i="23"/>
  <c r="IF160" i="23"/>
  <c r="IF161" i="23"/>
  <c r="IF162" i="23"/>
  <c r="IF163" i="23"/>
  <c r="IF164" i="23"/>
  <c r="IF165" i="23"/>
  <c r="IF166" i="23"/>
  <c r="IF167" i="23"/>
  <c r="IF168" i="23"/>
  <c r="IF169" i="23"/>
  <c r="IF170" i="23"/>
  <c r="IF171" i="23"/>
  <c r="IF172" i="23"/>
  <c r="IF173" i="23"/>
  <c r="IF174" i="23"/>
  <c r="IF175" i="23"/>
  <c r="IF176" i="23"/>
  <c r="IF177" i="23"/>
  <c r="IO26" i="23" l="1"/>
  <c r="IO27" i="23"/>
  <c r="IO28" i="23"/>
  <c r="IO29" i="23"/>
  <c r="IO30" i="23"/>
  <c r="IO31" i="23"/>
  <c r="IO32" i="23"/>
  <c r="IO33" i="23"/>
  <c r="IO34" i="23"/>
  <c r="IO35" i="23"/>
  <c r="IO36" i="23"/>
  <c r="IO37" i="23"/>
  <c r="IO38" i="23"/>
  <c r="IO39" i="23"/>
  <c r="IO40" i="23"/>
  <c r="IO41" i="23"/>
  <c r="IO42" i="23"/>
  <c r="IO43" i="23"/>
  <c r="IO44" i="23"/>
  <c r="IO45" i="23"/>
  <c r="IO46" i="23"/>
  <c r="IF55" i="23" l="1"/>
  <c r="IF56" i="23"/>
  <c r="IF57" i="23"/>
  <c r="IF58" i="23"/>
  <c r="IO20" i="23" l="1"/>
  <c r="IO21" i="23"/>
  <c r="IO22" i="23"/>
  <c r="IO23" i="23"/>
  <c r="IO24" i="23"/>
  <c r="IO25" i="23"/>
  <c r="IO47" i="23"/>
  <c r="IO48" i="23"/>
  <c r="IO49" i="23"/>
  <c r="IO50" i="23"/>
  <c r="IO51" i="23"/>
  <c r="IO52" i="23"/>
  <c r="IO53" i="23"/>
  <c r="IO54" i="23"/>
  <c r="IF40" i="23" l="1"/>
  <c r="IF41" i="23"/>
  <c r="IF42" i="23"/>
  <c r="IF43" i="23"/>
  <c r="IF44" i="23"/>
  <c r="IF45" i="23"/>
  <c r="IF46" i="23"/>
  <c r="IF47" i="23"/>
  <c r="IF48" i="23"/>
  <c r="IF49" i="23"/>
  <c r="IF50" i="23"/>
  <c r="IF51" i="23"/>
  <c r="IF52" i="23"/>
  <c r="IF53" i="23"/>
  <c r="IF54" i="23"/>
  <c r="IA54" i="23" l="1"/>
  <c r="HZ54" i="23"/>
  <c r="HC54" i="23"/>
  <c r="HB54" i="23"/>
  <c r="IA53" i="23"/>
  <c r="HZ53" i="23"/>
  <c r="HC53" i="23"/>
  <c r="HB53" i="23"/>
  <c r="IA52" i="23"/>
  <c r="HZ52" i="23"/>
  <c r="HC52" i="23"/>
  <c r="HB52" i="23"/>
  <c r="IA51" i="23"/>
  <c r="HZ51" i="23"/>
  <c r="HC51" i="23"/>
  <c r="HB51" i="23"/>
  <c r="IA50" i="23"/>
  <c r="HZ50" i="23"/>
  <c r="HC50" i="23"/>
  <c r="HB50" i="23"/>
  <c r="IA49" i="23"/>
  <c r="HZ49" i="23"/>
  <c r="HC49" i="23"/>
  <c r="HB49" i="23"/>
  <c r="IA48" i="23"/>
  <c r="HZ48" i="23"/>
  <c r="HC48" i="23"/>
  <c r="HB48" i="23"/>
  <c r="IA47" i="23"/>
  <c r="HZ47" i="23"/>
  <c r="HC47" i="23"/>
  <c r="HB47" i="23"/>
  <c r="IA46" i="23"/>
  <c r="HZ46" i="23"/>
  <c r="HC46" i="23"/>
  <c r="HB46" i="23"/>
  <c r="IA45" i="23"/>
  <c r="HZ45" i="23"/>
  <c r="HC45" i="23"/>
  <c r="HB45" i="23"/>
  <c r="IA44" i="23"/>
  <c r="HZ44" i="23"/>
  <c r="HC44" i="23"/>
  <c r="HB44" i="23"/>
  <c r="IA43" i="23"/>
  <c r="HZ43" i="23"/>
  <c r="HC43" i="23"/>
  <c r="HB43" i="23"/>
  <c r="IA42" i="23"/>
  <c r="HZ42" i="23"/>
  <c r="HC42" i="23"/>
  <c r="HB42" i="23"/>
  <c r="IA41" i="23"/>
  <c r="HZ41" i="23"/>
  <c r="HC41" i="23"/>
  <c r="HB41" i="23"/>
  <c r="IA40" i="23"/>
  <c r="HZ40" i="23"/>
  <c r="HC40" i="23"/>
  <c r="HB40" i="23"/>
  <c r="IA39" i="23"/>
  <c r="HZ39" i="23"/>
  <c r="HC39" i="23"/>
  <c r="HB39" i="23"/>
  <c r="IA38" i="23"/>
  <c r="HZ38" i="23"/>
  <c r="HC38" i="23"/>
  <c r="HB38" i="23"/>
  <c r="IA37" i="23"/>
  <c r="HZ37" i="23"/>
  <c r="IB37" i="23" s="1"/>
  <c r="HC37" i="23"/>
  <c r="HB37" i="23"/>
  <c r="IA36" i="23"/>
  <c r="HZ36" i="23"/>
  <c r="IB36" i="23" s="1"/>
  <c r="HC36" i="23"/>
  <c r="HB36" i="23"/>
  <c r="IA35" i="23"/>
  <c r="HZ35" i="23"/>
  <c r="IB35" i="23" s="1"/>
  <c r="HC35" i="23"/>
  <c r="HB35" i="23"/>
  <c r="IA34" i="23"/>
  <c r="HZ34" i="23"/>
  <c r="IB34" i="23" s="1"/>
  <c r="HC34" i="23"/>
  <c r="HB34" i="23"/>
  <c r="IA33" i="23"/>
  <c r="HZ33" i="23"/>
  <c r="IB33" i="23" s="1"/>
  <c r="HC33" i="23"/>
  <c r="HB33" i="23"/>
  <c r="IA32" i="23"/>
  <c r="HZ32" i="23"/>
  <c r="IB32" i="23" s="1"/>
  <c r="HC32" i="23"/>
  <c r="HB32" i="23"/>
  <c r="IA31" i="23"/>
  <c r="HZ31" i="23"/>
  <c r="IB31" i="23" s="1"/>
  <c r="HC31" i="23"/>
  <c r="HB31" i="23"/>
  <c r="IA30" i="23"/>
  <c r="HZ30" i="23"/>
  <c r="IB30" i="23" s="1"/>
  <c r="HC30" i="23"/>
  <c r="HB30" i="23"/>
  <c r="IA29" i="23"/>
  <c r="HZ29" i="23"/>
  <c r="IB29" i="23" s="1"/>
  <c r="HC29" i="23"/>
  <c r="HB29" i="23"/>
  <c r="IA28" i="23"/>
  <c r="HZ28" i="23"/>
  <c r="IB28" i="23" s="1"/>
  <c r="HC28" i="23"/>
  <c r="HB28" i="23"/>
  <c r="IA27" i="23"/>
  <c r="HZ27" i="23"/>
  <c r="IB27" i="23" s="1"/>
  <c r="HC27" i="23"/>
  <c r="HB27" i="23"/>
  <c r="IA26" i="23"/>
  <c r="HZ26" i="23"/>
  <c r="IB26" i="23" s="1"/>
  <c r="HC26" i="23"/>
  <c r="HB26" i="23"/>
  <c r="IA25" i="23"/>
  <c r="HZ25" i="23"/>
  <c r="IB25" i="23" s="1"/>
  <c r="HC25" i="23"/>
  <c r="HB25" i="23"/>
  <c r="IA24" i="23"/>
  <c r="HZ24" i="23"/>
  <c r="IB24" i="23" s="1"/>
  <c r="HC24" i="23"/>
  <c r="HB24" i="23"/>
  <c r="IA23" i="23"/>
  <c r="HZ23" i="23"/>
  <c r="IB23" i="23" s="1"/>
  <c r="HC23" i="23"/>
  <c r="HB23" i="23"/>
  <c r="IA22" i="23"/>
  <c r="HZ22" i="23"/>
  <c r="IB22" i="23" s="1"/>
  <c r="HC22" i="23"/>
  <c r="HB22" i="23"/>
  <c r="IA21" i="23"/>
  <c r="HZ21" i="23"/>
  <c r="IB21" i="23" s="1"/>
  <c r="HC21" i="23"/>
  <c r="HB21" i="23"/>
  <c r="IA20" i="23"/>
  <c r="HZ20" i="23"/>
  <c r="IB20" i="23" s="1"/>
  <c r="HC20" i="23"/>
  <c r="HB20" i="23"/>
  <c r="IA19" i="23"/>
  <c r="HZ19" i="23"/>
  <c r="IB19" i="23" s="1"/>
  <c r="HC19" i="23"/>
  <c r="HB19" i="23"/>
  <c r="IA18" i="23"/>
  <c r="HZ18" i="23"/>
  <c r="IB18" i="23" s="1"/>
  <c r="HC18" i="23"/>
  <c r="HB18" i="23"/>
  <c r="IA17" i="23"/>
  <c r="HZ17" i="23"/>
  <c r="IB17" i="23" s="1"/>
  <c r="HC17" i="23"/>
  <c r="HB17" i="23"/>
  <c r="IA16" i="23"/>
  <c r="HZ16" i="23"/>
  <c r="IB16" i="23" s="1"/>
  <c r="HC16" i="23"/>
  <c r="HB16" i="23"/>
  <c r="IA15" i="23"/>
  <c r="HZ15" i="23"/>
  <c r="IB15" i="23" s="1"/>
  <c r="HC15" i="23"/>
  <c r="HB15" i="23"/>
  <c r="IA14" i="23"/>
  <c r="HZ14" i="23"/>
  <c r="IB14" i="23" s="1"/>
  <c r="HC14" i="23"/>
  <c r="HB14" i="23"/>
  <c r="IA13" i="23"/>
  <c r="HZ13" i="23"/>
  <c r="IB13" i="23" s="1"/>
  <c r="HC13" i="23"/>
  <c r="HB13" i="23"/>
  <c r="IA12" i="23"/>
  <c r="HZ12" i="23"/>
  <c r="IB12" i="23" s="1"/>
  <c r="HC12" i="23"/>
  <c r="HB12" i="23"/>
  <c r="IA11" i="23"/>
  <c r="HZ11" i="23"/>
  <c r="IB11" i="23" s="1"/>
  <c r="HC11" i="23"/>
  <c r="HB11" i="23"/>
  <c r="IA10" i="23"/>
  <c r="HZ10" i="23"/>
  <c r="IB10" i="23" s="1"/>
  <c r="HC10" i="23"/>
  <c r="HB10" i="23"/>
  <c r="IA9" i="23"/>
  <c r="HZ9" i="23"/>
  <c r="IB9" i="23" s="1"/>
  <c r="HC9" i="23"/>
  <c r="HB9" i="23"/>
  <c r="IA8" i="23"/>
  <c r="HZ8" i="23"/>
  <c r="IB8" i="23" s="1"/>
  <c r="HC8" i="23"/>
  <c r="HB8" i="23"/>
  <c r="IA7" i="23"/>
  <c r="HZ7" i="23"/>
  <c r="IB7" i="23" s="1"/>
  <c r="HC7" i="23"/>
  <c r="HB7" i="23"/>
  <c r="IA6" i="23"/>
  <c r="HZ6" i="23"/>
  <c r="IB6" i="23" s="1"/>
  <c r="HC6" i="23"/>
  <c r="HB6" i="23"/>
  <c r="IF5" i="23"/>
  <c r="O193" i="23" l="1"/>
  <c r="P193" i="23"/>
  <c r="Q193" i="23"/>
  <c r="R193" i="23"/>
  <c r="N193" i="23" l="1"/>
  <c r="GV1" i="23" l="1"/>
  <c r="HE7" i="23" l="1"/>
  <c r="HD7" i="23" s="1"/>
  <c r="HE15" i="23"/>
  <c r="HD15" i="23" s="1"/>
  <c r="HE23" i="23"/>
  <c r="HD23" i="23" s="1"/>
  <c r="HE31" i="23"/>
  <c r="HD31" i="23" s="1"/>
  <c r="HE39" i="23"/>
  <c r="HD39" i="23" s="1"/>
  <c r="HE47" i="23"/>
  <c r="HD47" i="23" s="1"/>
  <c r="HE55" i="23"/>
  <c r="HD55" i="23" s="1"/>
  <c r="HE63" i="23"/>
  <c r="HD63" i="23" s="1"/>
  <c r="HE71" i="23"/>
  <c r="HD71" i="23" s="1"/>
  <c r="HE79" i="23"/>
  <c r="HD79" i="23" s="1"/>
  <c r="HE87" i="23"/>
  <c r="HD87" i="23" s="1"/>
  <c r="HE95" i="23"/>
  <c r="HD95" i="23" s="1"/>
  <c r="HE103" i="23"/>
  <c r="HD103" i="23" s="1"/>
  <c r="HE111" i="23"/>
  <c r="HD111" i="23" s="1"/>
  <c r="HE119" i="23"/>
  <c r="HD119" i="23" s="1"/>
  <c r="HE127" i="23"/>
  <c r="HD127" i="23" s="1"/>
  <c r="HE135" i="23"/>
  <c r="HD135" i="23" s="1"/>
  <c r="HE143" i="23"/>
  <c r="HD143" i="23" s="1"/>
  <c r="HE151" i="23"/>
  <c r="HD151" i="23" s="1"/>
  <c r="HE159" i="23"/>
  <c r="HD159" i="23" s="1"/>
  <c r="HE167" i="23"/>
  <c r="HD167" i="23" s="1"/>
  <c r="HE175" i="23"/>
  <c r="HD175" i="23" s="1"/>
  <c r="HE183" i="23"/>
  <c r="HD183" i="23" s="1"/>
  <c r="HE6" i="23"/>
  <c r="HE10" i="23"/>
  <c r="HD10" i="23" s="1"/>
  <c r="HE42" i="23"/>
  <c r="HD42" i="23" s="1"/>
  <c r="HE58" i="23"/>
  <c r="HD58" i="23" s="1"/>
  <c r="HE82" i="23"/>
  <c r="HD82" i="23" s="1"/>
  <c r="HE98" i="23"/>
  <c r="HD98" i="23" s="1"/>
  <c r="HE114" i="23"/>
  <c r="HD114" i="23" s="1"/>
  <c r="HE138" i="23"/>
  <c r="HD138" i="23" s="1"/>
  <c r="HE154" i="23"/>
  <c r="HD154" i="23" s="1"/>
  <c r="HE178" i="23"/>
  <c r="HD178" i="23" s="1"/>
  <c r="HE188" i="23"/>
  <c r="HD188" i="23" s="1"/>
  <c r="HE29" i="23"/>
  <c r="HD29" i="23" s="1"/>
  <c r="HE53" i="23"/>
  <c r="HD53" i="23" s="1"/>
  <c r="HE93" i="23"/>
  <c r="HD93" i="23" s="1"/>
  <c r="HE117" i="23"/>
  <c r="HD117" i="23" s="1"/>
  <c r="HE149" i="23"/>
  <c r="HD149" i="23" s="1"/>
  <c r="HE173" i="23"/>
  <c r="HD173" i="23" s="1"/>
  <c r="HE30" i="23"/>
  <c r="HD30" i="23" s="1"/>
  <c r="HE54" i="23"/>
  <c r="HD54" i="23" s="1"/>
  <c r="HE86" i="23"/>
  <c r="HD86" i="23" s="1"/>
  <c r="HE118" i="23"/>
  <c r="HD118" i="23" s="1"/>
  <c r="HE150" i="23"/>
  <c r="HD150" i="23" s="1"/>
  <c r="HE182" i="23"/>
  <c r="HD182" i="23" s="1"/>
  <c r="HE8" i="23"/>
  <c r="HD8" i="23" s="1"/>
  <c r="HE16" i="23"/>
  <c r="HD16" i="23" s="1"/>
  <c r="HE24" i="23"/>
  <c r="HD24" i="23" s="1"/>
  <c r="HE32" i="23"/>
  <c r="HD32" i="23" s="1"/>
  <c r="HE40" i="23"/>
  <c r="HD40" i="23" s="1"/>
  <c r="HE48" i="23"/>
  <c r="HD48" i="23" s="1"/>
  <c r="HE56" i="23"/>
  <c r="HD56" i="23" s="1"/>
  <c r="HE64" i="23"/>
  <c r="HD64" i="23" s="1"/>
  <c r="HE72" i="23"/>
  <c r="HD72" i="23" s="1"/>
  <c r="HE80" i="23"/>
  <c r="HD80" i="23" s="1"/>
  <c r="HE88" i="23"/>
  <c r="HD88" i="23" s="1"/>
  <c r="HE96" i="23"/>
  <c r="HD96" i="23" s="1"/>
  <c r="HE104" i="23"/>
  <c r="HD104" i="23" s="1"/>
  <c r="HE112" i="23"/>
  <c r="HD112" i="23" s="1"/>
  <c r="HE120" i="23"/>
  <c r="HD120" i="23" s="1"/>
  <c r="HE128" i="23"/>
  <c r="HD128" i="23" s="1"/>
  <c r="HE136" i="23"/>
  <c r="HD136" i="23" s="1"/>
  <c r="HE144" i="23"/>
  <c r="HD144" i="23" s="1"/>
  <c r="HE152" i="23"/>
  <c r="HD152" i="23" s="1"/>
  <c r="HE160" i="23"/>
  <c r="HD160" i="23" s="1"/>
  <c r="HE168" i="23"/>
  <c r="HD168" i="23" s="1"/>
  <c r="HE176" i="23"/>
  <c r="HD176" i="23" s="1"/>
  <c r="HE184" i="23"/>
  <c r="HD184" i="23" s="1"/>
  <c r="HE18" i="23"/>
  <c r="HD18" i="23" s="1"/>
  <c r="HE34" i="23"/>
  <c r="HD34" i="23" s="1"/>
  <c r="HE50" i="23"/>
  <c r="HD50" i="23" s="1"/>
  <c r="HE66" i="23"/>
  <c r="HD66" i="23" s="1"/>
  <c r="HE90" i="23"/>
  <c r="HD90" i="23" s="1"/>
  <c r="HE106" i="23"/>
  <c r="HD106" i="23" s="1"/>
  <c r="HE122" i="23"/>
  <c r="HD122" i="23" s="1"/>
  <c r="HE146" i="23"/>
  <c r="HD146" i="23" s="1"/>
  <c r="HE162" i="23"/>
  <c r="HD162" i="23" s="1"/>
  <c r="HE186" i="23"/>
  <c r="HD186" i="23" s="1"/>
  <c r="HE76" i="23"/>
  <c r="HD76" i="23" s="1"/>
  <c r="HE100" i="23"/>
  <c r="HD100" i="23" s="1"/>
  <c r="HE124" i="23"/>
  <c r="HD124" i="23" s="1"/>
  <c r="HE156" i="23"/>
  <c r="HD156" i="23" s="1"/>
  <c r="HE180" i="23"/>
  <c r="HD180" i="23" s="1"/>
  <c r="HE37" i="23"/>
  <c r="HD37" i="23" s="1"/>
  <c r="HE45" i="23"/>
  <c r="HD45" i="23" s="1"/>
  <c r="HE77" i="23"/>
  <c r="HD77" i="23" s="1"/>
  <c r="HE109" i="23"/>
  <c r="HD109" i="23" s="1"/>
  <c r="HE133" i="23"/>
  <c r="HD133" i="23" s="1"/>
  <c r="HE165" i="23"/>
  <c r="HD165" i="23" s="1"/>
  <c r="HE14" i="23"/>
  <c r="HD14" i="23" s="1"/>
  <c r="HE70" i="23"/>
  <c r="HD70" i="23" s="1"/>
  <c r="HE110" i="23"/>
  <c r="HD110" i="23" s="1"/>
  <c r="HE158" i="23"/>
  <c r="HD158" i="23" s="1"/>
  <c r="HE190" i="23"/>
  <c r="HD190" i="23" s="1"/>
  <c r="HE9" i="23"/>
  <c r="HD9" i="23" s="1"/>
  <c r="HE17" i="23"/>
  <c r="HD17" i="23" s="1"/>
  <c r="HE25" i="23"/>
  <c r="HD25" i="23" s="1"/>
  <c r="HE33" i="23"/>
  <c r="HD33" i="23" s="1"/>
  <c r="HE41" i="23"/>
  <c r="HD41" i="23" s="1"/>
  <c r="HE49" i="23"/>
  <c r="HD49" i="23" s="1"/>
  <c r="HE57" i="23"/>
  <c r="HD57" i="23" s="1"/>
  <c r="HE65" i="23"/>
  <c r="HD65" i="23" s="1"/>
  <c r="HE73" i="23"/>
  <c r="HD73" i="23" s="1"/>
  <c r="HE81" i="23"/>
  <c r="HD81" i="23" s="1"/>
  <c r="HE89" i="23"/>
  <c r="HD89" i="23" s="1"/>
  <c r="HE97" i="23"/>
  <c r="HD97" i="23" s="1"/>
  <c r="HE105" i="23"/>
  <c r="HD105" i="23" s="1"/>
  <c r="HE113" i="23"/>
  <c r="HD113" i="23" s="1"/>
  <c r="HE121" i="23"/>
  <c r="HD121" i="23" s="1"/>
  <c r="HE129" i="23"/>
  <c r="HD129" i="23" s="1"/>
  <c r="HE137" i="23"/>
  <c r="HD137" i="23" s="1"/>
  <c r="HE145" i="23"/>
  <c r="HD145" i="23" s="1"/>
  <c r="HE153" i="23"/>
  <c r="HD153" i="23" s="1"/>
  <c r="HE161" i="23"/>
  <c r="HD161" i="23" s="1"/>
  <c r="HE169" i="23"/>
  <c r="HD169" i="23" s="1"/>
  <c r="HE177" i="23"/>
  <c r="HD177" i="23" s="1"/>
  <c r="HE185" i="23"/>
  <c r="HD185" i="23" s="1"/>
  <c r="HE74" i="23"/>
  <c r="HD74" i="23" s="1"/>
  <c r="HE130" i="23"/>
  <c r="HD130" i="23" s="1"/>
  <c r="HE170" i="23"/>
  <c r="HD170" i="23" s="1"/>
  <c r="HE68" i="23"/>
  <c r="HD68" i="23" s="1"/>
  <c r="HE108" i="23"/>
  <c r="HD108" i="23" s="1"/>
  <c r="HE140" i="23"/>
  <c r="HD140" i="23" s="1"/>
  <c r="HE164" i="23"/>
  <c r="HD164" i="23" s="1"/>
  <c r="HE21" i="23"/>
  <c r="HD21" i="23" s="1"/>
  <c r="HE61" i="23"/>
  <c r="HD61" i="23" s="1"/>
  <c r="HE85" i="23"/>
  <c r="HD85" i="23" s="1"/>
  <c r="HE141" i="23"/>
  <c r="HD141" i="23" s="1"/>
  <c r="HE181" i="23"/>
  <c r="HD181" i="23" s="1"/>
  <c r="HE22" i="23"/>
  <c r="HD22" i="23" s="1"/>
  <c r="HE62" i="23"/>
  <c r="HD62" i="23" s="1"/>
  <c r="HE94" i="23"/>
  <c r="HD94" i="23" s="1"/>
  <c r="HE126" i="23"/>
  <c r="HD126" i="23" s="1"/>
  <c r="HE142" i="23"/>
  <c r="HD142" i="23" s="1"/>
  <c r="HE174" i="23"/>
  <c r="HD174" i="23" s="1"/>
  <c r="HE26" i="23"/>
  <c r="HD26" i="23" s="1"/>
  <c r="HE11" i="23"/>
  <c r="HD11" i="23" s="1"/>
  <c r="HE19" i="23"/>
  <c r="HD19" i="23" s="1"/>
  <c r="HE27" i="23"/>
  <c r="HD27" i="23" s="1"/>
  <c r="HE35" i="23"/>
  <c r="HD35" i="23" s="1"/>
  <c r="HE43" i="23"/>
  <c r="HD43" i="23" s="1"/>
  <c r="HE51" i="23"/>
  <c r="HD51" i="23" s="1"/>
  <c r="HE59" i="23"/>
  <c r="HD59" i="23" s="1"/>
  <c r="HE67" i="23"/>
  <c r="HD67" i="23" s="1"/>
  <c r="HE75" i="23"/>
  <c r="HD75" i="23" s="1"/>
  <c r="HE83" i="23"/>
  <c r="HD83" i="23" s="1"/>
  <c r="HE91" i="23"/>
  <c r="HD91" i="23" s="1"/>
  <c r="HE99" i="23"/>
  <c r="HD99" i="23" s="1"/>
  <c r="HE107" i="23"/>
  <c r="HD107" i="23" s="1"/>
  <c r="HE115" i="23"/>
  <c r="HD115" i="23" s="1"/>
  <c r="HE123" i="23"/>
  <c r="HD123" i="23" s="1"/>
  <c r="HE131" i="23"/>
  <c r="HD131" i="23" s="1"/>
  <c r="HE139" i="23"/>
  <c r="HD139" i="23" s="1"/>
  <c r="HE147" i="23"/>
  <c r="HD147" i="23" s="1"/>
  <c r="HE155" i="23"/>
  <c r="HD155" i="23" s="1"/>
  <c r="HE163" i="23"/>
  <c r="HD163" i="23" s="1"/>
  <c r="HE171" i="23"/>
  <c r="HD171" i="23" s="1"/>
  <c r="HE179" i="23"/>
  <c r="HD179" i="23" s="1"/>
  <c r="HE187" i="23"/>
  <c r="HD187" i="23" s="1"/>
  <c r="HE20" i="23"/>
  <c r="HE28" i="23"/>
  <c r="HD28" i="23" s="1"/>
  <c r="HE36" i="23"/>
  <c r="HD36" i="23" s="1"/>
  <c r="HE44" i="23"/>
  <c r="HD44" i="23" s="1"/>
  <c r="HE52" i="23"/>
  <c r="HD52" i="23" s="1"/>
  <c r="HE60" i="23"/>
  <c r="HD60" i="23" s="1"/>
  <c r="HE84" i="23"/>
  <c r="HD84" i="23" s="1"/>
  <c r="HE92" i="23"/>
  <c r="HD92" i="23" s="1"/>
  <c r="HE116" i="23"/>
  <c r="HD116" i="23" s="1"/>
  <c r="HE132" i="23"/>
  <c r="HD132" i="23" s="1"/>
  <c r="HE148" i="23"/>
  <c r="HD148" i="23" s="1"/>
  <c r="HE172" i="23"/>
  <c r="HD172" i="23" s="1"/>
  <c r="HE13" i="23"/>
  <c r="HE69" i="23"/>
  <c r="HD69" i="23" s="1"/>
  <c r="HE101" i="23"/>
  <c r="HD101" i="23" s="1"/>
  <c r="HE125" i="23"/>
  <c r="HD125" i="23" s="1"/>
  <c r="HE157" i="23"/>
  <c r="HD157" i="23" s="1"/>
  <c r="HE189" i="23"/>
  <c r="HD189" i="23" s="1"/>
  <c r="HE38" i="23"/>
  <c r="HD38" i="23" s="1"/>
  <c r="HE46" i="23"/>
  <c r="HD46" i="23" s="1"/>
  <c r="HE78" i="23"/>
  <c r="HD78" i="23" s="1"/>
  <c r="HE102" i="23"/>
  <c r="HD102" i="23" s="1"/>
  <c r="HE134" i="23"/>
  <c r="HD134" i="23" s="1"/>
  <c r="HE166" i="23"/>
  <c r="HD166" i="23" s="1"/>
  <c r="HE12" i="23"/>
  <c r="HD12" i="23" s="1"/>
  <c r="HF45" i="23"/>
  <c r="GX3" i="23"/>
  <c r="GZ16" i="23" s="1"/>
  <c r="GT16" i="23" s="1"/>
  <c r="GZ187" i="23"/>
  <c r="HF66" i="23"/>
  <c r="GZ123" i="23"/>
  <c r="HF154" i="23"/>
  <c r="GZ163" i="23"/>
  <c r="GT163" i="23" s="1"/>
  <c r="GZ128" i="23"/>
  <c r="HF31" i="23"/>
  <c r="HF160" i="23"/>
  <c r="HF179" i="23"/>
  <c r="HF187" i="23"/>
  <c r="GS142" i="23"/>
  <c r="HF189" i="23"/>
  <c r="GZ177" i="23"/>
  <c r="GT177" i="23" s="1"/>
  <c r="GW177" i="23" s="1"/>
  <c r="GV178" i="23" s="1"/>
  <c r="HF174" i="23"/>
  <c r="GZ169" i="23"/>
  <c r="GT169" i="23" s="1"/>
  <c r="HF166" i="23"/>
  <c r="HF158" i="23"/>
  <c r="HF151" i="23"/>
  <c r="HF148" i="23"/>
  <c r="GS137" i="23"/>
  <c r="HF131" i="23"/>
  <c r="GT128" i="23"/>
  <c r="HF103" i="23"/>
  <c r="GZ96" i="23"/>
  <c r="GT96" i="23" s="1"/>
  <c r="GW96" i="23" s="1"/>
  <c r="GV97" i="23" s="1"/>
  <c r="HF63" i="23"/>
  <c r="HF29" i="23"/>
  <c r="HF122" i="23"/>
  <c r="HF184" i="23"/>
  <c r="GS177" i="23"/>
  <c r="GZ154" i="23"/>
  <c r="GZ139" i="23"/>
  <c r="HF13" i="23"/>
  <c r="HF176" i="23"/>
  <c r="GZ168" i="23"/>
  <c r="HF142" i="23"/>
  <c r="GZ159" i="23"/>
  <c r="GZ142" i="23"/>
  <c r="GZ120" i="23"/>
  <c r="GZ105" i="23"/>
  <c r="HF91" i="23"/>
  <c r="HF50" i="23"/>
  <c r="HF107" i="23"/>
  <c r="GS187" i="23"/>
  <c r="GZ151" i="23"/>
  <c r="GW151" i="23" s="1"/>
  <c r="GV152" i="23" s="1"/>
  <c r="GZ126" i="23"/>
  <c r="HF85" i="23"/>
  <c r="HF186" i="23"/>
  <c r="GZ160" i="23"/>
  <c r="GZ125" i="23"/>
  <c r="GW125" i="23" s="1"/>
  <c r="GV126" i="23" s="1"/>
  <c r="HF116" i="23"/>
  <c r="HF92" i="23"/>
  <c r="GZ186" i="23"/>
  <c r="GT154" i="23"/>
  <c r="HF180" i="23"/>
  <c r="HF170" i="23"/>
  <c r="GZ156" i="23"/>
  <c r="GT156" i="23" s="1"/>
  <c r="GZ153" i="23"/>
  <c r="HF146" i="23"/>
  <c r="GW142" i="23"/>
  <c r="GV143" i="23" s="1"/>
  <c r="GZ137" i="23"/>
  <c r="GT137" i="23" s="1"/>
  <c r="GW137" i="23" s="1"/>
  <c r="GV138" i="23" s="1"/>
  <c r="HF128" i="23"/>
  <c r="GT125" i="23"/>
  <c r="GT120" i="23"/>
  <c r="GZ110" i="23"/>
  <c r="GS110" i="23" s="1"/>
  <c r="GW110" i="23" s="1"/>
  <c r="GV111" i="23" s="1"/>
  <c r="HF104" i="23"/>
  <c r="GZ99" i="23"/>
  <c r="HF73" i="23"/>
  <c r="GZ140" i="23"/>
  <c r="GZ189" i="23"/>
  <c r="GT189" i="23" s="1"/>
  <c r="HF181" i="23"/>
  <c r="HF130" i="23"/>
  <c r="HF117" i="23"/>
  <c r="HF101" i="23"/>
  <c r="HF53" i="23"/>
  <c r="HF183" i="23"/>
  <c r="HF173" i="23"/>
  <c r="GZ165" i="23"/>
  <c r="GS165" i="23" s="1"/>
  <c r="GZ157" i="23"/>
  <c r="GZ130" i="23"/>
  <c r="HF111" i="23"/>
  <c r="GS189" i="23"/>
  <c r="GZ181" i="23"/>
  <c r="HF175" i="23"/>
  <c r="HF167" i="23"/>
  <c r="GZ162" i="23"/>
  <c r="GT157" i="23"/>
  <c r="GT139" i="23"/>
  <c r="GZ188" i="23"/>
  <c r="GT188" i="23" s="1"/>
  <c r="GW188" i="23" s="1"/>
  <c r="GV189" i="23" s="1"/>
  <c r="GT186" i="23"/>
  <c r="GZ183" i="23"/>
  <c r="GS183" i="23" s="1"/>
  <c r="HF178" i="23"/>
  <c r="HF190" i="23"/>
  <c r="GS186" i="23"/>
  <c r="HF177" i="23"/>
  <c r="GZ175" i="23"/>
  <c r="GW175" i="23" s="1"/>
  <c r="GV176" i="23" s="1"/>
  <c r="HF172" i="23"/>
  <c r="HF169" i="23"/>
  <c r="HF164" i="23"/>
  <c r="HF161" i="23"/>
  <c r="GT159" i="23"/>
  <c r="HF152" i="23"/>
  <c r="HF149" i="23"/>
  <c r="GZ145" i="23"/>
  <c r="GS145" i="23" s="1"/>
  <c r="GT142" i="23"/>
  <c r="GZ133" i="23"/>
  <c r="HF119" i="23"/>
  <c r="GZ114" i="23"/>
  <c r="HF89" i="23"/>
  <c r="HF34" i="23"/>
  <c r="HF58" i="23"/>
  <c r="HF67" i="23"/>
  <c r="HF77" i="23"/>
  <c r="HF95" i="23"/>
  <c r="GZ102" i="23"/>
  <c r="GS102" i="23" s="1"/>
  <c r="GW102" i="23" s="1"/>
  <c r="GV103" i="23" s="1"/>
  <c r="GZ118" i="23"/>
  <c r="GS118" i="23" s="1"/>
  <c r="GS120" i="23"/>
  <c r="GZ121" i="23"/>
  <c r="GT121" i="23" s="1"/>
  <c r="GW121" i="23" s="1"/>
  <c r="GV122" i="23" s="1"/>
  <c r="GT123" i="23"/>
  <c r="GT126" i="23"/>
  <c r="HF133" i="23"/>
  <c r="HF136" i="23"/>
  <c r="HF139" i="23"/>
  <c r="GS156" i="23"/>
  <c r="GW156" i="23" s="1"/>
  <c r="GV157" i="23" s="1"/>
  <c r="GS160" i="23"/>
  <c r="GS168" i="23"/>
  <c r="GS188" i="23"/>
  <c r="HF51" i="23"/>
  <c r="HF61" i="23"/>
  <c r="HF84" i="23"/>
  <c r="HF87" i="23"/>
  <c r="GS96" i="23"/>
  <c r="HF42" i="23"/>
  <c r="HF35" i="23"/>
  <c r="HF46" i="23"/>
  <c r="HF57" i="23"/>
  <c r="HF69" i="23"/>
  <c r="HF79" i="23"/>
  <c r="GZ86" i="23"/>
  <c r="GS86" i="23" s="1"/>
  <c r="GZ94" i="23"/>
  <c r="GZ97" i="23"/>
  <c r="GW97" i="23" s="1"/>
  <c r="GV98" i="23" s="1"/>
  <c r="GZ100" i="23"/>
  <c r="GS105" i="23"/>
  <c r="HF106" i="23"/>
  <c r="HF110" i="23"/>
  <c r="HF114" i="23"/>
  <c r="HF118" i="23"/>
  <c r="HF125" i="23"/>
  <c r="GZ127" i="23"/>
  <c r="HF132" i="23"/>
  <c r="GZ134" i="23"/>
  <c r="GS134" i="23" s="1"/>
  <c r="GZ141" i="23"/>
  <c r="GW141" i="23" s="1"/>
  <c r="GV142" i="23" s="1"/>
  <c r="GZ144" i="23"/>
  <c r="GZ147" i="23"/>
  <c r="GT147" i="23" s="1"/>
  <c r="GZ150" i="23"/>
  <c r="GT150" i="23" s="1"/>
  <c r="HF162" i="23"/>
  <c r="HF165" i="23"/>
  <c r="HF168" i="23"/>
  <c r="HF171" i="23"/>
  <c r="GZ173" i="23"/>
  <c r="GT173" i="23" s="1"/>
  <c r="GS175" i="23"/>
  <c r="GZ176" i="23"/>
  <c r="GS176" i="23" s="1"/>
  <c r="GW176" i="23" s="1"/>
  <c r="GV177" i="23" s="1"/>
  <c r="GZ179" i="23"/>
  <c r="GS181" i="23"/>
  <c r="GW181" i="23" s="1"/>
  <c r="GV182" i="23" s="1"/>
  <c r="GZ182" i="23"/>
  <c r="GS182" i="23" s="1"/>
  <c r="GW182" i="23" s="1"/>
  <c r="GV183" i="23" s="1"/>
  <c r="GT187" i="23"/>
  <c r="GT190" i="23"/>
  <c r="HF71" i="23"/>
  <c r="HF82" i="23"/>
  <c r="GZ87" i="23"/>
  <c r="GZ91" i="23"/>
  <c r="GT91" i="23" s="1"/>
  <c r="HF97" i="23"/>
  <c r="HF100" i="23"/>
  <c r="GT105" i="23"/>
  <c r="GZ115" i="23"/>
  <c r="GW115" i="23" s="1"/>
  <c r="GV116" i="23" s="1"/>
  <c r="HF120" i="23"/>
  <c r="GZ122" i="23"/>
  <c r="GS126" i="23"/>
  <c r="HF127" i="23"/>
  <c r="GZ129" i="23"/>
  <c r="GT129" i="23" s="1"/>
  <c r="GS133" i="23"/>
  <c r="GZ136" i="23"/>
  <c r="GT136" i="23" s="1"/>
  <c r="GS140" i="23"/>
  <c r="HF150" i="23"/>
  <c r="HF153" i="23"/>
  <c r="HF156" i="23"/>
  <c r="HF159" i="23"/>
  <c r="GZ161" i="23"/>
  <c r="GT161" i="23" s="1"/>
  <c r="GS163" i="23"/>
  <c r="GZ164" i="23"/>
  <c r="GZ167" i="23"/>
  <c r="GT167" i="23" s="1"/>
  <c r="GS169" i="23"/>
  <c r="GW169" i="23" s="1"/>
  <c r="GV170" i="23" s="1"/>
  <c r="GZ170" i="23"/>
  <c r="GW170" i="23" s="1"/>
  <c r="GV171" i="23" s="1"/>
  <c r="GT175" i="23"/>
  <c r="GT181" i="23"/>
  <c r="HF182" i="23"/>
  <c r="HF185" i="23"/>
  <c r="GW187" i="23"/>
  <c r="GV188" i="23" s="1"/>
  <c r="HF188" i="23"/>
  <c r="GW190" i="23"/>
  <c r="HF37" i="23"/>
  <c r="HF47" i="23"/>
  <c r="HF94" i="23"/>
  <c r="GZ103" i="23"/>
  <c r="GW103" i="23" s="1"/>
  <c r="GV104" i="23" s="1"/>
  <c r="GW105" i="23"/>
  <c r="GV106" i="23" s="1"/>
  <c r="GZ107" i="23"/>
  <c r="GW107" i="23" s="1"/>
  <c r="GV108" i="23" s="1"/>
  <c r="GZ111" i="23"/>
  <c r="GW111" i="23" s="1"/>
  <c r="GV112" i="23" s="1"/>
  <c r="GZ113" i="23"/>
  <c r="GZ117" i="23"/>
  <c r="GS117" i="23" s="1"/>
  <c r="GS121" i="23"/>
  <c r="GZ124" i="23"/>
  <c r="GS124" i="23" s="1"/>
  <c r="GW126" i="23"/>
  <c r="GV127" i="23" s="1"/>
  <c r="GS128" i="23"/>
  <c r="HF129" i="23"/>
  <c r="GZ131" i="23"/>
  <c r="GT131" i="23" s="1"/>
  <c r="GT133" i="23"/>
  <c r="HF134" i="23"/>
  <c r="GZ138" i="23"/>
  <c r="GT140" i="23"/>
  <c r="HF141" i="23"/>
  <c r="HF144" i="23"/>
  <c r="HF147" i="23"/>
  <c r="GZ149" i="23"/>
  <c r="GS149" i="23" s="1"/>
  <c r="GS151" i="23"/>
  <c r="GZ152" i="23"/>
  <c r="GT152" i="23" s="1"/>
  <c r="GS154" i="23"/>
  <c r="GW154" i="23" s="1"/>
  <c r="GV155" i="23" s="1"/>
  <c r="GZ155" i="23"/>
  <c r="GT155" i="23" s="1"/>
  <c r="GS157" i="23"/>
  <c r="GW157" i="23" s="1"/>
  <c r="GV158" i="23" s="1"/>
  <c r="GZ146" i="23"/>
  <c r="GS146" i="23" s="1"/>
  <c r="HF143" i="23"/>
  <c r="GT141" i="23"/>
  <c r="HF138" i="23"/>
  <c r="HF135" i="23"/>
  <c r="GW133" i="23"/>
  <c r="GV134" i="23" s="1"/>
  <c r="GS125" i="23"/>
  <c r="GS122" i="23"/>
  <c r="GZ119" i="23"/>
  <c r="GT119" i="23" s="1"/>
  <c r="GT116" i="23"/>
  <c r="HF112" i="23"/>
  <c r="GT110" i="23"/>
  <c r="GZ106" i="23"/>
  <c r="GW106" i="23" s="1"/>
  <c r="GV107" i="23" s="1"/>
  <c r="HF78" i="23"/>
  <c r="HF62" i="23"/>
  <c r="HF41" i="23"/>
  <c r="HF145" i="23"/>
  <c r="GT127" i="23"/>
  <c r="GZ109" i="23"/>
  <c r="GS109" i="23" s="1"/>
  <c r="GT106" i="23"/>
  <c r="GT99" i="23"/>
  <c r="GZ93" i="23"/>
  <c r="GT93" i="23" s="1"/>
  <c r="GZ88" i="23"/>
  <c r="GS88" i="23" s="1"/>
  <c r="GW88" i="23" s="1"/>
  <c r="GV89" i="23" s="1"/>
  <c r="HF74" i="23"/>
  <c r="GZ178" i="23"/>
  <c r="GS178" i="23" s="1"/>
  <c r="GZ172" i="23"/>
  <c r="GT172" i="23" s="1"/>
  <c r="GT170" i="23"/>
  <c r="GT162" i="23"/>
  <c r="HF155" i="23"/>
  <c r="GT153" i="23"/>
  <c r="GT151" i="23"/>
  <c r="GZ148" i="23"/>
  <c r="GS148" i="23" s="1"/>
  <c r="GS141" i="23"/>
  <c r="GT130" i="23"/>
  <c r="HF124" i="23"/>
  <c r="HF121" i="23"/>
  <c r="GZ190" i="23"/>
  <c r="GS190" i="23" s="1"/>
  <c r="GW186" i="23"/>
  <c r="GV187" i="23" s="1"/>
  <c r="GZ184" i="23"/>
  <c r="GT184" i="23" s="1"/>
  <c r="GT182" i="23"/>
  <c r="GT176" i="23"/>
  <c r="GS170" i="23"/>
  <c r="GT168" i="23"/>
  <c r="GW168" i="23" s="1"/>
  <c r="GV169" i="23" s="1"/>
  <c r="HF163" i="23"/>
  <c r="GS162" i="23"/>
  <c r="GW162" i="23" s="1"/>
  <c r="GV163" i="23" s="1"/>
  <c r="GT160" i="23"/>
  <c r="GW160" i="23" s="1"/>
  <c r="GV161" i="23" s="1"/>
  <c r="HF157" i="23"/>
  <c r="GS153" i="23"/>
  <c r="GW153" i="23" s="1"/>
  <c r="GV154" i="23" s="1"/>
  <c r="GZ143" i="23"/>
  <c r="GS143" i="23" s="1"/>
  <c r="HF140" i="23"/>
  <c r="HF137" i="23"/>
  <c r="GZ135" i="23"/>
  <c r="GZ132" i="23"/>
  <c r="GS132" i="23" s="1"/>
  <c r="GS130" i="23"/>
  <c r="GW130" i="23" s="1"/>
  <c r="GV131" i="23" s="1"/>
  <c r="HF126" i="23"/>
  <c r="HF123" i="23"/>
  <c r="HF115" i="23"/>
  <c r="HF108" i="23"/>
  <c r="GS106" i="23"/>
  <c r="GT102" i="23"/>
  <c r="HF98" i="23"/>
  <c r="GS93" i="23"/>
  <c r="HF55" i="23"/>
  <c r="HF39" i="23"/>
  <c r="HF9" i="23"/>
  <c r="HF25" i="23"/>
  <c r="GT100" i="23"/>
  <c r="GW100" i="23" s="1"/>
  <c r="GV101" i="23" s="1"/>
  <c r="GT97" i="23"/>
  <c r="GT94" i="23"/>
  <c r="GZ116" i="23"/>
  <c r="GS116" i="23" s="1"/>
  <c r="GW116" i="23" s="1"/>
  <c r="GV117" i="23" s="1"/>
  <c r="GT115" i="23"/>
  <c r="HF113" i="23"/>
  <c r="GZ112" i="23"/>
  <c r="GT111" i="23"/>
  <c r="HF109" i="23"/>
  <c r="GZ108" i="23"/>
  <c r="GT108" i="23" s="1"/>
  <c r="GT107" i="23"/>
  <c r="HF105" i="23"/>
  <c r="GZ104" i="23"/>
  <c r="GS104" i="23" s="1"/>
  <c r="GT103" i="23"/>
  <c r="GZ101" i="23"/>
  <c r="GS100" i="23"/>
  <c r="GZ98" i="23"/>
  <c r="GS98" i="23" s="1"/>
  <c r="GS97" i="23"/>
  <c r="GZ95" i="23"/>
  <c r="GT95" i="23" s="1"/>
  <c r="GS94" i="23"/>
  <c r="GW94" i="23" s="1"/>
  <c r="GV95" i="23" s="1"/>
  <c r="GZ92" i="23"/>
  <c r="GZ90" i="23"/>
  <c r="GS90" i="23" s="1"/>
  <c r="HF88" i="23"/>
  <c r="GT87" i="23"/>
  <c r="HF81" i="23"/>
  <c r="HF75" i="23"/>
  <c r="HF70" i="23"/>
  <c r="HF65" i="23"/>
  <c r="HF59" i="23"/>
  <c r="HF54" i="23"/>
  <c r="HF49" i="23"/>
  <c r="HF43" i="23"/>
  <c r="HF38" i="23"/>
  <c r="HF33" i="23"/>
  <c r="HF21" i="23"/>
  <c r="GW140" i="23"/>
  <c r="GV141" i="23" s="1"/>
  <c r="GS139" i="23"/>
  <c r="GW139" i="23" s="1"/>
  <c r="GV140" i="23" s="1"/>
  <c r="GS135" i="23"/>
  <c r="GS131" i="23"/>
  <c r="GW128" i="23"/>
  <c r="GV129" i="23" s="1"/>
  <c r="GS127" i="23"/>
  <c r="GW127" i="23" s="1"/>
  <c r="GV128" i="23" s="1"/>
  <c r="GS123" i="23"/>
  <c r="GW123" i="23" s="1"/>
  <c r="GV124" i="23" s="1"/>
  <c r="GW120" i="23"/>
  <c r="GV121" i="23" s="1"/>
  <c r="GS119" i="23"/>
  <c r="GS115" i="23"/>
  <c r="GS111" i="23"/>
  <c r="GS107" i="23"/>
  <c r="HF102" i="23"/>
  <c r="HF99" i="23"/>
  <c r="HF96" i="23"/>
  <c r="HF93" i="23"/>
  <c r="HF17" i="23"/>
  <c r="HF27" i="23"/>
  <c r="HF23" i="23"/>
  <c r="HF19" i="23"/>
  <c r="HF15" i="23"/>
  <c r="HF11" i="23"/>
  <c r="HF6" i="23"/>
  <c r="HF30" i="23"/>
  <c r="HF26" i="23"/>
  <c r="HF22" i="23"/>
  <c r="HF18" i="23"/>
  <c r="HF14" i="23"/>
  <c r="HF10" i="23"/>
  <c r="GS103" i="23"/>
  <c r="GS99" i="23"/>
  <c r="GW99" i="23" s="1"/>
  <c r="GV100" i="23" s="1"/>
  <c r="GS91" i="23"/>
  <c r="GS87" i="23"/>
  <c r="GW87" i="23" s="1"/>
  <c r="GV88" i="23" s="1"/>
  <c r="HF80" i="23"/>
  <c r="HF76" i="23"/>
  <c r="HF72" i="23"/>
  <c r="HF68" i="23"/>
  <c r="HF64" i="23"/>
  <c r="HF60" i="23"/>
  <c r="HF56" i="23"/>
  <c r="HF52" i="23"/>
  <c r="HF48" i="23"/>
  <c r="HF44" i="23"/>
  <c r="HF40" i="23"/>
  <c r="HF36" i="23"/>
  <c r="HF32" i="23"/>
  <c r="HF28" i="23"/>
  <c r="HF90" i="23"/>
  <c r="GZ89" i="23"/>
  <c r="GT89" i="23" s="1"/>
  <c r="GT88" i="23"/>
  <c r="HF86" i="23"/>
  <c r="GZ85" i="23"/>
  <c r="GS85" i="23" s="1"/>
  <c r="HF83" i="23"/>
  <c r="HF24" i="23"/>
  <c r="HF20" i="23"/>
  <c r="HF16" i="23"/>
  <c r="HF12" i="23"/>
  <c r="HF8" i="23"/>
  <c r="HF7" i="23"/>
  <c r="HD20" i="23" l="1"/>
  <c r="HD13" i="23"/>
  <c r="HG190" i="23"/>
  <c r="GW189" i="23"/>
  <c r="GV190" i="23" s="1"/>
  <c r="GW118" i="23"/>
  <c r="GV119" i="23" s="1"/>
  <c r="GW146" i="23"/>
  <c r="GV147" i="23" s="1"/>
  <c r="GW119" i="23"/>
  <c r="GV120" i="23" s="1"/>
  <c r="GW178" i="23"/>
  <c r="GV179" i="23" s="1"/>
  <c r="GW164" i="23"/>
  <c r="GV165" i="23" s="1"/>
  <c r="GW163" i="23"/>
  <c r="GV164" i="23" s="1"/>
  <c r="GW132" i="23"/>
  <c r="GV133" i="23" s="1"/>
  <c r="GW138" i="23"/>
  <c r="GV139" i="23" s="1"/>
  <c r="GT85" i="23"/>
  <c r="GW85" i="23" s="1"/>
  <c r="GV86" i="23" s="1"/>
  <c r="GT146" i="23"/>
  <c r="GS108" i="23"/>
  <c r="GW108" i="23" s="1"/>
  <c r="GV109" i="23" s="1"/>
  <c r="GT90" i="23"/>
  <c r="GW90" i="23" s="1"/>
  <c r="GV91" i="23" s="1"/>
  <c r="GT135" i="23"/>
  <c r="GW135" i="23" s="1"/>
  <c r="GV136" i="23" s="1"/>
  <c r="GS179" i="23"/>
  <c r="GW179" i="23" s="1"/>
  <c r="GV180" i="23" s="1"/>
  <c r="GT179" i="23"/>
  <c r="GS136" i="23"/>
  <c r="GW136" i="23" s="1"/>
  <c r="GV137" i="23" s="1"/>
  <c r="GT118" i="23"/>
  <c r="GT145" i="23"/>
  <c r="GW145" i="23" s="1"/>
  <c r="GV146" i="23" s="1"/>
  <c r="GT183" i="23"/>
  <c r="GW183" i="23" s="1"/>
  <c r="GV184" i="23" s="1"/>
  <c r="GW89" i="23"/>
  <c r="GV90" i="23" s="1"/>
  <c r="GS95" i="23"/>
  <c r="GW95" i="23" s="1"/>
  <c r="GV96" i="23" s="1"/>
  <c r="GS92" i="23"/>
  <c r="GW92" i="23" s="1"/>
  <c r="GV93" i="23" s="1"/>
  <c r="GT112" i="23"/>
  <c r="GS101" i="23"/>
  <c r="GW101" i="23" s="1"/>
  <c r="GV102" i="23" s="1"/>
  <c r="GW131" i="23"/>
  <c r="GV132" i="23" s="1"/>
  <c r="GT117" i="23"/>
  <c r="GW117" i="23" s="1"/>
  <c r="GV118" i="23" s="1"/>
  <c r="GS144" i="23"/>
  <c r="GW144" i="23" s="1"/>
  <c r="GV145" i="23" s="1"/>
  <c r="GT132" i="23"/>
  <c r="GS129" i="23"/>
  <c r="GW129" i="23" s="1"/>
  <c r="GV130" i="23" s="1"/>
  <c r="GS155" i="23"/>
  <c r="GT98" i="23"/>
  <c r="GW98" i="23" s="1"/>
  <c r="GV99" i="23" s="1"/>
  <c r="GW155" i="23"/>
  <c r="GV156" i="23" s="1"/>
  <c r="GT143" i="23"/>
  <c r="GW143" i="23" s="1"/>
  <c r="GV144" i="23" s="1"/>
  <c r="GS164" i="23"/>
  <c r="GS150" i="23"/>
  <c r="GW150" i="23" s="1"/>
  <c r="GV151" i="23" s="1"/>
  <c r="GS173" i="23"/>
  <c r="GT134" i="23"/>
  <c r="GS167" i="23"/>
  <c r="GW167" i="23" s="1"/>
  <c r="GV168" i="23" s="1"/>
  <c r="GS159" i="23"/>
  <c r="GW159" i="23" s="1"/>
  <c r="GV160" i="23" s="1"/>
  <c r="GS89" i="23"/>
  <c r="GT164" i="23"/>
  <c r="GT178" i="23"/>
  <c r="GT113" i="23"/>
  <c r="GS113" i="23"/>
  <c r="GW113" i="23" s="1"/>
  <c r="GV114" i="23" s="1"/>
  <c r="GS184" i="23"/>
  <c r="GW184" i="23" s="1"/>
  <c r="GV185" i="23" s="1"/>
  <c r="GW173" i="23"/>
  <c r="GV174" i="23" s="1"/>
  <c r="GS152" i="23"/>
  <c r="GT101" i="23"/>
  <c r="GT86" i="23"/>
  <c r="GW86" i="23" s="1"/>
  <c r="GV87" i="23" s="1"/>
  <c r="GS161" i="23"/>
  <c r="GW161" i="23" s="1"/>
  <c r="GV162" i="23" s="1"/>
  <c r="GZ180" i="23"/>
  <c r="GZ174" i="23"/>
  <c r="GW152" i="23"/>
  <c r="GV153" i="23" s="1"/>
  <c r="GW91" i="23"/>
  <c r="GV92" i="23" s="1"/>
  <c r="GS172" i="23"/>
  <c r="GW172" i="23" s="1"/>
  <c r="GV173" i="23" s="1"/>
  <c r="GS147" i="23"/>
  <c r="GW147" i="23" s="1"/>
  <c r="GV148" i="23" s="1"/>
  <c r="GW134" i="23"/>
  <c r="GV135" i="23" s="1"/>
  <c r="GT148" i="23"/>
  <c r="GT92" i="23"/>
  <c r="GW109" i="23"/>
  <c r="GV110" i="23" s="1"/>
  <c r="GT138" i="23"/>
  <c r="GT124" i="23"/>
  <c r="GW124" i="23" s="1"/>
  <c r="GV125" i="23" s="1"/>
  <c r="GT109" i="23"/>
  <c r="GS138" i="23"/>
  <c r="GW93" i="23"/>
  <c r="GV94" i="23" s="1"/>
  <c r="GT104" i="23"/>
  <c r="GW104" i="23" s="1"/>
  <c r="GV105" i="23" s="1"/>
  <c r="GS112" i="23"/>
  <c r="GW112" i="23" s="1"/>
  <c r="GV113" i="23" s="1"/>
  <c r="GT122" i="23"/>
  <c r="GW122" i="23" s="1"/>
  <c r="GV123" i="23" s="1"/>
  <c r="GZ158" i="23"/>
  <c r="GZ171" i="23"/>
  <c r="GZ166" i="23"/>
  <c r="GZ185" i="23"/>
  <c r="GW148" i="23"/>
  <c r="GV149" i="23" s="1"/>
  <c r="GT149" i="23"/>
  <c r="GW149" i="23" s="1"/>
  <c r="GV150" i="23" s="1"/>
  <c r="GT165" i="23"/>
  <c r="GW165" i="23" s="1"/>
  <c r="GV166" i="23" s="1"/>
  <c r="GS114" i="23"/>
  <c r="GW114" i="23" s="1"/>
  <c r="GV115" i="23" s="1"/>
  <c r="GT144" i="23"/>
  <c r="GT114" i="23"/>
  <c r="HG136" i="23"/>
  <c r="HD6" i="23"/>
  <c r="HG29" i="23"/>
  <c r="HG89" i="23"/>
  <c r="HG139" i="23"/>
  <c r="HG157" i="23"/>
  <c r="HG101" i="23"/>
  <c r="HG165" i="23"/>
  <c r="HG45" i="23"/>
  <c r="HG103" i="23"/>
  <c r="HG166" i="23"/>
  <c r="HG58" i="23"/>
  <c r="HG142" i="23"/>
  <c r="HG114" i="23"/>
  <c r="HG119" i="23"/>
  <c r="HG177" i="23"/>
  <c r="HG70" i="23"/>
  <c r="HG105" i="23"/>
  <c r="HG128" i="23"/>
  <c r="HG140" i="23"/>
  <c r="HG46" i="23"/>
  <c r="HG154" i="23"/>
  <c r="HG160" i="23"/>
  <c r="HG180" i="23"/>
  <c r="HG178" i="23"/>
  <c r="HG39" i="23"/>
  <c r="HG187" i="23"/>
  <c r="HG164" i="23"/>
  <c r="HG25" i="23"/>
  <c r="HG26" i="23"/>
  <c r="HG24" i="23"/>
  <c r="HG138" i="23"/>
  <c r="HG102" i="23"/>
  <c r="HG53" i="23"/>
  <c r="HG131" i="23"/>
  <c r="HG110" i="23"/>
  <c r="HG183" i="23"/>
  <c r="HG21" i="23"/>
  <c r="HG186" i="23"/>
  <c r="HG161" i="23"/>
  <c r="HG181" i="23"/>
  <c r="HG63" i="23"/>
  <c r="HG56" i="23"/>
  <c r="HG137" i="23"/>
  <c r="HG99" i="23"/>
  <c r="HG184" i="23"/>
  <c r="HG85" i="23"/>
  <c r="HG179" i="23"/>
  <c r="HG82" i="23"/>
  <c r="HG167" i="23"/>
  <c r="HG79" i="23"/>
  <c r="HG169" i="23"/>
  <c r="HG108" i="23"/>
  <c r="HG57" i="23"/>
  <c r="HG189" i="23"/>
  <c r="HG31" i="23"/>
  <c r="HG49" i="23"/>
  <c r="HG163" i="23"/>
  <c r="HG73" i="23"/>
  <c r="HG28" i="23"/>
  <c r="HG121" i="23"/>
  <c r="HG111" i="23"/>
  <c r="HG107" i="23"/>
  <c r="HG116" i="23"/>
  <c r="HG22" i="23"/>
  <c r="HG173" i="23"/>
  <c r="HG83" i="23"/>
  <c r="HG185" i="23"/>
  <c r="HG133" i="23"/>
  <c r="HG34" i="23"/>
  <c r="HG95" i="23"/>
  <c r="HG132" i="23"/>
  <c r="HG118" i="23"/>
  <c r="HG71" i="23"/>
  <c r="HG146" i="23"/>
  <c r="HG175" i="23"/>
  <c r="HG122" i="23"/>
  <c r="HG151" i="23"/>
  <c r="HG33" i="23"/>
  <c r="HG75" i="23"/>
  <c r="HG117" i="23"/>
  <c r="HG143" i="23"/>
  <c r="HG112" i="23"/>
  <c r="HG86" i="23"/>
  <c r="HG11" i="23"/>
  <c r="HG51" i="23"/>
  <c r="HG124" i="23"/>
  <c r="HG152" i="23"/>
  <c r="HG120" i="23"/>
  <c r="HG156" i="23"/>
  <c r="HG168" i="23"/>
  <c r="HG148" i="23"/>
  <c r="HG149" i="23"/>
  <c r="HG172" i="23"/>
  <c r="HG96" i="23"/>
  <c r="HG66" i="23"/>
  <c r="HG147" i="23"/>
  <c r="HG134" i="23"/>
  <c r="HG159" i="23"/>
  <c r="HG126" i="23"/>
  <c r="HG171" i="23"/>
  <c r="HG155" i="23"/>
  <c r="HG144" i="23"/>
  <c r="HG47" i="23"/>
  <c r="HG87" i="23"/>
  <c r="HG92" i="23"/>
  <c r="HG106" i="23"/>
  <c r="HG158" i="23"/>
  <c r="HG69" i="23"/>
  <c r="HG84" i="23"/>
  <c r="HG17" i="23"/>
  <c r="HG59" i="23"/>
  <c r="HG113" i="23"/>
  <c r="HG55" i="23"/>
  <c r="HG62" i="23"/>
  <c r="HG135" i="23"/>
  <c r="HG42" i="23"/>
  <c r="HG162" i="23"/>
  <c r="HG50" i="23"/>
  <c r="HG104" i="23"/>
  <c r="HG91" i="23"/>
  <c r="HG176" i="23"/>
  <c r="HG7" i="23"/>
  <c r="HG43" i="23"/>
  <c r="HG109" i="23"/>
  <c r="HG123" i="23"/>
  <c r="HG74" i="23"/>
  <c r="HG174" i="23"/>
  <c r="HG130" i="23"/>
  <c r="HG12" i="23"/>
  <c r="HG54" i="23"/>
  <c r="HG88" i="23"/>
  <c r="HG77" i="23"/>
  <c r="HG38" i="23"/>
  <c r="HG81" i="23"/>
  <c r="HG65" i="23"/>
  <c r="HG78" i="23"/>
  <c r="HG125" i="23"/>
  <c r="HG182" i="23"/>
  <c r="HG150" i="23"/>
  <c r="HG100" i="23"/>
  <c r="HG67" i="23"/>
  <c r="HG98" i="23"/>
  <c r="HG145" i="23"/>
  <c r="HG170" i="23"/>
  <c r="GZ77" i="23"/>
  <c r="GS77" i="23" s="1"/>
  <c r="GZ21" i="23"/>
  <c r="GS21" i="23" s="1"/>
  <c r="GZ63" i="23"/>
  <c r="GS63" i="23" s="1"/>
  <c r="GZ26" i="23"/>
  <c r="GT26" i="23" s="1"/>
  <c r="GZ34" i="23"/>
  <c r="GT34" i="23" s="1"/>
  <c r="HG141" i="23"/>
  <c r="GZ47" i="23"/>
  <c r="GS47" i="23" s="1"/>
  <c r="GZ80" i="23"/>
  <c r="GT80" i="23" s="1"/>
  <c r="HG37" i="23"/>
  <c r="HG94" i="23"/>
  <c r="HG115" i="23"/>
  <c r="HG153" i="23"/>
  <c r="HG188" i="23"/>
  <c r="HG35" i="23"/>
  <c r="HG129" i="23"/>
  <c r="HG127" i="23"/>
  <c r="HG41" i="23"/>
  <c r="HG61" i="23"/>
  <c r="GZ70" i="23"/>
  <c r="GZ12" i="23"/>
  <c r="GS12" i="23" s="1"/>
  <c r="GZ17" i="23"/>
  <c r="GS17" i="23" s="1"/>
  <c r="GZ14" i="23"/>
  <c r="GT14" i="23" s="1"/>
  <c r="GZ25" i="23"/>
  <c r="GS25" i="23" s="1"/>
  <c r="GZ71" i="23"/>
  <c r="GS71" i="23" s="1"/>
  <c r="GZ42" i="23"/>
  <c r="GT42" i="23" s="1"/>
  <c r="GZ51" i="23"/>
  <c r="GS51" i="23" s="1"/>
  <c r="GZ29" i="23"/>
  <c r="GS29" i="23" s="1"/>
  <c r="HG97" i="23"/>
  <c r="GZ73" i="23"/>
  <c r="GS73" i="23" s="1"/>
  <c r="GZ48" i="23"/>
  <c r="GT48" i="23" s="1"/>
  <c r="GZ36" i="23"/>
  <c r="GT36" i="23" s="1"/>
  <c r="GZ27" i="23"/>
  <c r="GS27" i="23" s="1"/>
  <c r="GZ9" i="23"/>
  <c r="GS9" i="23" s="1"/>
  <c r="GZ44" i="23"/>
  <c r="GS44" i="23" s="1"/>
  <c r="GZ59" i="23"/>
  <c r="GS59" i="23" s="1"/>
  <c r="HG8" i="23"/>
  <c r="HG90" i="23"/>
  <c r="GZ10" i="23"/>
  <c r="GS10" i="23" s="1"/>
  <c r="GZ67" i="23"/>
  <c r="GT67" i="23" s="1"/>
  <c r="GZ56" i="23"/>
  <c r="GT56" i="23" s="1"/>
  <c r="GZ53" i="23"/>
  <c r="GT53" i="23" s="1"/>
  <c r="GZ37" i="23"/>
  <c r="GS37" i="23" s="1"/>
  <c r="GZ15" i="23"/>
  <c r="GS15" i="23" s="1"/>
  <c r="GZ49" i="23"/>
  <c r="GS49" i="23" s="1"/>
  <c r="GZ84" i="23"/>
  <c r="HG93" i="23"/>
  <c r="GZ83" i="23"/>
  <c r="GS83" i="23" s="1"/>
  <c r="GZ65" i="23"/>
  <c r="GS65" i="23" s="1"/>
  <c r="GZ8" i="23"/>
  <c r="GS8" i="23" s="1"/>
  <c r="GS16" i="23"/>
  <c r="GW16" i="23" s="1"/>
  <c r="GV17" i="23" s="1"/>
  <c r="GZ11" i="23"/>
  <c r="GT11" i="23" s="1"/>
  <c r="GZ58" i="23"/>
  <c r="GS58" i="23" s="1"/>
  <c r="GZ55" i="23"/>
  <c r="GZ52" i="23"/>
  <c r="GS52" i="23" s="1"/>
  <c r="GZ60" i="23"/>
  <c r="GT60" i="23" s="1"/>
  <c r="HG9" i="23"/>
  <c r="GZ35" i="23"/>
  <c r="GS35" i="23" s="1"/>
  <c r="GZ7" i="23"/>
  <c r="GS7" i="23" s="1"/>
  <c r="GZ69" i="23"/>
  <c r="GT69" i="23" s="1"/>
  <c r="GZ61" i="23"/>
  <c r="GS61" i="23" s="1"/>
  <c r="GZ24" i="23"/>
  <c r="GS24" i="23" s="1"/>
  <c r="GZ40" i="23"/>
  <c r="GZ32" i="23"/>
  <c r="GS32" i="23" s="1"/>
  <c r="GZ39" i="23"/>
  <c r="GZ68" i="23"/>
  <c r="GS68" i="23" s="1"/>
  <c r="GZ38" i="23"/>
  <c r="GS38" i="23" s="1"/>
  <c r="GZ18" i="23"/>
  <c r="GT18" i="23" s="1"/>
  <c r="GZ57" i="23"/>
  <c r="GS57" i="23" s="1"/>
  <c r="GZ20" i="23"/>
  <c r="GS20" i="23" s="1"/>
  <c r="GZ66" i="23"/>
  <c r="GS66" i="23" s="1"/>
  <c r="GZ13" i="23"/>
  <c r="GS13" i="23" s="1"/>
  <c r="GZ72" i="23"/>
  <c r="GZ54" i="23"/>
  <c r="GS54" i="23" s="1"/>
  <c r="GZ22" i="23"/>
  <c r="GS22" i="23" s="1"/>
  <c r="GZ62" i="23"/>
  <c r="GS62" i="23" s="1"/>
  <c r="GZ41" i="23"/>
  <c r="GS41" i="23" s="1"/>
  <c r="GZ76" i="23"/>
  <c r="GS76" i="23" s="1"/>
  <c r="GZ6" i="23"/>
  <c r="GZ19" i="23"/>
  <c r="GZ75" i="23"/>
  <c r="GZ50" i="23"/>
  <c r="GT50" i="23" s="1"/>
  <c r="GZ33" i="23"/>
  <c r="GS33" i="23" s="1"/>
  <c r="GZ45" i="23"/>
  <c r="GT45" i="23" s="1"/>
  <c r="GZ23" i="23"/>
  <c r="GS23" i="23" s="1"/>
  <c r="GZ64" i="23"/>
  <c r="GS64" i="23" s="1"/>
  <c r="GZ43" i="23"/>
  <c r="GZ79" i="23"/>
  <c r="GS79" i="23" s="1"/>
  <c r="GZ30" i="23"/>
  <c r="GZ28" i="23"/>
  <c r="GS28" i="23" s="1"/>
  <c r="GZ78" i="23"/>
  <c r="GT78" i="23" s="1"/>
  <c r="GZ81" i="23"/>
  <c r="HG52" i="23"/>
  <c r="HG30" i="23"/>
  <c r="HG60" i="23"/>
  <c r="HG32" i="23"/>
  <c r="HG64" i="23"/>
  <c r="HG10" i="23"/>
  <c r="HG15" i="23"/>
  <c r="HG14" i="23"/>
  <c r="HG27" i="23"/>
  <c r="HG16" i="23"/>
  <c r="HG48" i="23"/>
  <c r="HG80" i="23"/>
  <c r="HG44" i="23"/>
  <c r="HG76" i="23"/>
  <c r="HG68" i="23"/>
  <c r="HG19" i="23"/>
  <c r="GZ74" i="23"/>
  <c r="GS74" i="23" s="1"/>
  <c r="GZ46" i="23"/>
  <c r="HG40" i="23"/>
  <c r="HG72" i="23"/>
  <c r="HG18" i="23"/>
  <c r="GZ82" i="23"/>
  <c r="HG36" i="23"/>
  <c r="HG23" i="23"/>
  <c r="GZ31" i="23"/>
  <c r="HH5" i="23" l="1"/>
  <c r="HH20" i="23" s="1"/>
  <c r="HG13" i="23"/>
  <c r="HG20" i="23"/>
  <c r="GU4" i="23"/>
  <c r="GS3" i="23" s="1"/>
  <c r="GP4" i="23" s="1"/>
  <c r="GT40" i="23"/>
  <c r="GS174" i="23"/>
  <c r="GW174" i="23" s="1"/>
  <c r="GV175" i="23" s="1"/>
  <c r="GT174" i="23"/>
  <c r="GS180" i="23"/>
  <c r="GW180" i="23" s="1"/>
  <c r="GV181" i="23" s="1"/>
  <c r="GT180" i="23"/>
  <c r="GT185" i="23"/>
  <c r="GS185" i="23"/>
  <c r="GW185" i="23" s="1"/>
  <c r="GV186" i="23" s="1"/>
  <c r="GS84" i="23"/>
  <c r="GW84" i="23" s="1"/>
  <c r="GV85" i="23" s="1"/>
  <c r="GT84" i="23"/>
  <c r="GT166" i="23"/>
  <c r="GW166" i="23" s="1"/>
  <c r="GV167" i="23" s="1"/>
  <c r="GS166" i="23"/>
  <c r="GS171" i="23"/>
  <c r="GW171" i="23" s="1"/>
  <c r="GV172" i="23" s="1"/>
  <c r="GT171" i="23"/>
  <c r="GT158" i="23"/>
  <c r="GS158" i="23"/>
  <c r="GW158" i="23" s="1"/>
  <c r="GV159" i="23" s="1"/>
  <c r="HG6" i="23"/>
  <c r="GU2" i="23"/>
  <c r="GT77" i="23"/>
  <c r="GW77" i="23" s="1"/>
  <c r="GV78" i="23" s="1"/>
  <c r="GT9" i="23"/>
  <c r="GW9" i="23" s="1"/>
  <c r="GV10" i="23" s="1"/>
  <c r="GS80" i="23"/>
  <c r="GW80" i="23" s="1"/>
  <c r="GV81" i="23" s="1"/>
  <c r="GT23" i="23"/>
  <c r="GW23" i="23" s="1"/>
  <c r="GV24" i="23" s="1"/>
  <c r="GT52" i="23"/>
  <c r="GW52" i="23" s="1"/>
  <c r="GV53" i="23" s="1"/>
  <c r="GS45" i="23"/>
  <c r="GW45" i="23" s="1"/>
  <c r="GV46" i="23" s="1"/>
  <c r="GT71" i="23"/>
  <c r="GW71" i="23" s="1"/>
  <c r="GV72" i="23" s="1"/>
  <c r="GS42" i="23"/>
  <c r="GW42" i="23" s="1"/>
  <c r="GV43" i="23" s="1"/>
  <c r="GS60" i="23"/>
  <c r="GW60" i="23" s="1"/>
  <c r="GV61" i="23" s="1"/>
  <c r="GT66" i="23"/>
  <c r="GW66" i="23" s="1"/>
  <c r="GV67" i="23" s="1"/>
  <c r="GS53" i="23"/>
  <c r="GW53" i="23" s="1"/>
  <c r="GV54" i="23" s="1"/>
  <c r="GT32" i="23"/>
  <c r="GW32" i="23" s="1"/>
  <c r="GV33" i="23" s="1"/>
  <c r="GT27" i="23"/>
  <c r="GW27" i="23" s="1"/>
  <c r="GV28" i="23" s="1"/>
  <c r="GS56" i="23"/>
  <c r="GW56" i="23" s="1"/>
  <c r="GV57" i="23" s="1"/>
  <c r="GT13" i="23"/>
  <c r="GW13" i="23" s="1"/>
  <c r="GV14" i="23" s="1"/>
  <c r="GT63" i="23"/>
  <c r="GW63" i="23" s="1"/>
  <c r="GV64" i="23" s="1"/>
  <c r="GS26" i="23"/>
  <c r="GW26" i="23" s="1"/>
  <c r="GV27" i="23" s="1"/>
  <c r="GS18" i="23"/>
  <c r="GW18" i="23" s="1"/>
  <c r="GV19" i="23" s="1"/>
  <c r="GT68" i="23"/>
  <c r="GW68" i="23" s="1"/>
  <c r="GV69" i="23" s="1"/>
  <c r="GT59" i="23"/>
  <c r="GW59" i="23" s="1"/>
  <c r="GV60" i="23" s="1"/>
  <c r="GT29" i="23"/>
  <c r="GW29" i="23" s="1"/>
  <c r="GV30" i="23" s="1"/>
  <c r="GT15" i="23"/>
  <c r="GW15" i="23" s="1"/>
  <c r="GV16" i="23" s="1"/>
  <c r="GT8" i="23"/>
  <c r="GW8" i="23" s="1"/>
  <c r="GV9" i="23" s="1"/>
  <c r="GT37" i="23"/>
  <c r="GW37" i="23" s="1"/>
  <c r="GV38" i="23" s="1"/>
  <c r="GT64" i="23"/>
  <c r="GW64" i="23" s="1"/>
  <c r="GV65" i="23" s="1"/>
  <c r="GT21" i="23"/>
  <c r="GW21" i="23" s="1"/>
  <c r="GV22" i="23" s="1"/>
  <c r="GT51" i="23"/>
  <c r="GW51" i="23" s="1"/>
  <c r="GV52" i="23" s="1"/>
  <c r="GT44" i="23"/>
  <c r="GW44" i="23" s="1"/>
  <c r="GV45" i="23" s="1"/>
  <c r="GS40" i="23"/>
  <c r="GT41" i="23"/>
  <c r="GW41" i="23" s="1"/>
  <c r="GV42" i="23" s="1"/>
  <c r="GT76" i="23"/>
  <c r="GW76" i="23" s="1"/>
  <c r="GV77" i="23" s="1"/>
  <c r="GT54" i="23"/>
  <c r="GW54" i="23" s="1"/>
  <c r="GV55" i="23" s="1"/>
  <c r="GT83" i="23"/>
  <c r="GW83" i="23" s="1"/>
  <c r="GV84" i="23" s="1"/>
  <c r="GT62" i="23"/>
  <c r="GW62" i="23" s="1"/>
  <c r="GV63" i="23" s="1"/>
  <c r="GT49" i="23"/>
  <c r="GW49" i="23" s="1"/>
  <c r="GV50" i="23" s="1"/>
  <c r="GT12" i="23"/>
  <c r="GW12" i="23" s="1"/>
  <c r="GV13" i="23" s="1"/>
  <c r="GT58" i="23"/>
  <c r="GW58" i="23" s="1"/>
  <c r="GV59" i="23" s="1"/>
  <c r="GS48" i="23"/>
  <c r="GW48" i="23" s="1"/>
  <c r="GV49" i="23" s="1"/>
  <c r="GS69" i="23"/>
  <c r="GW69" i="23" s="1"/>
  <c r="GV70" i="23" s="1"/>
  <c r="GS11" i="23"/>
  <c r="GW11" i="23" s="1"/>
  <c r="GV12" i="23" s="1"/>
  <c r="GT7" i="23"/>
  <c r="GW7" i="23" s="1"/>
  <c r="GV8" i="23" s="1"/>
  <c r="GS36" i="23"/>
  <c r="GW36" i="23" s="1"/>
  <c r="GV37" i="23" s="1"/>
  <c r="GT10" i="23"/>
  <c r="GW10" i="23" s="1"/>
  <c r="GV11" i="23" s="1"/>
  <c r="GT47" i="23"/>
  <c r="GW47" i="23" s="1"/>
  <c r="GV48" i="23" s="1"/>
  <c r="GT20" i="23"/>
  <c r="GW20" i="23" s="1"/>
  <c r="GV21" i="23" s="1"/>
  <c r="GT17" i="23"/>
  <c r="GW17" i="23" s="1"/>
  <c r="GV18" i="23" s="1"/>
  <c r="GT24" i="23"/>
  <c r="GW24" i="23" s="1"/>
  <c r="GV25" i="23" s="1"/>
  <c r="GS67" i="23"/>
  <c r="GW67" i="23" s="1"/>
  <c r="GV68" i="23" s="1"/>
  <c r="GS78" i="23"/>
  <c r="GW78" i="23" s="1"/>
  <c r="GV79" i="23" s="1"/>
  <c r="GS14" i="23"/>
  <c r="GW14" i="23" s="1"/>
  <c r="GV15" i="23" s="1"/>
  <c r="GS34" i="23"/>
  <c r="GW34" i="23" s="1"/>
  <c r="GV35" i="23" s="1"/>
  <c r="GS55" i="23"/>
  <c r="GT55" i="23"/>
  <c r="GT65" i="23"/>
  <c r="GW65" i="23" s="1"/>
  <c r="GV66" i="23" s="1"/>
  <c r="GT35" i="23"/>
  <c r="GW35" i="23" s="1"/>
  <c r="GV36" i="23" s="1"/>
  <c r="GT73" i="23"/>
  <c r="GW73" i="23" s="1"/>
  <c r="GV74" i="23" s="1"/>
  <c r="GT25" i="23"/>
  <c r="GW25" i="23" s="1"/>
  <c r="GV26" i="23" s="1"/>
  <c r="GS70" i="23"/>
  <c r="GT70" i="23"/>
  <c r="GT22" i="23"/>
  <c r="GW22" i="23" s="1"/>
  <c r="GV23" i="23" s="1"/>
  <c r="GV7" i="23"/>
  <c r="GT33" i="23"/>
  <c r="GW33" i="23" s="1"/>
  <c r="GV34" i="23" s="1"/>
  <c r="GS30" i="23"/>
  <c r="GT30" i="23"/>
  <c r="GS75" i="23"/>
  <c r="GT75" i="23"/>
  <c r="GT28" i="23"/>
  <c r="GW28" i="23" s="1"/>
  <c r="GV29" i="23" s="1"/>
  <c r="GT61" i="23"/>
  <c r="GW61" i="23" s="1"/>
  <c r="GV62" i="23" s="1"/>
  <c r="GS50" i="23"/>
  <c r="GW50" i="23" s="1"/>
  <c r="GV51" i="23" s="1"/>
  <c r="GT43" i="23"/>
  <c r="GS43" i="23"/>
  <c r="GT19" i="23"/>
  <c r="GS19" i="23"/>
  <c r="GT38" i="23"/>
  <c r="GW38" i="23" s="1"/>
  <c r="GV39" i="23" s="1"/>
  <c r="GS72" i="23"/>
  <c r="GT72" i="23"/>
  <c r="GS39" i="23"/>
  <c r="GT39" i="23"/>
  <c r="GT74" i="23"/>
  <c r="GW74" i="23" s="1"/>
  <c r="GV75" i="23" s="1"/>
  <c r="GT79" i="23"/>
  <c r="GW79" i="23" s="1"/>
  <c r="GV80" i="23" s="1"/>
  <c r="GT57" i="23"/>
  <c r="GW57" i="23" s="1"/>
  <c r="GV58" i="23" s="1"/>
  <c r="GS81" i="23"/>
  <c r="GT81" i="23"/>
  <c r="GT46" i="23"/>
  <c r="GS46" i="23"/>
  <c r="GT82" i="23"/>
  <c r="GS82" i="23"/>
  <c r="GS31" i="23"/>
  <c r="GT31" i="23"/>
  <c r="HH6" i="23" l="1"/>
  <c r="HH60" i="23"/>
  <c r="HH186" i="23"/>
  <c r="HH83" i="23"/>
  <c r="HH92" i="23"/>
  <c r="HH154" i="23"/>
  <c r="HH152" i="23"/>
  <c r="HH139" i="23"/>
  <c r="HH171" i="23"/>
  <c r="HH23" i="23"/>
  <c r="HH170" i="23"/>
  <c r="HH28" i="23"/>
  <c r="HH132" i="23"/>
  <c r="HH26" i="23"/>
  <c r="HH80" i="23"/>
  <c r="HH106" i="23"/>
  <c r="HH32" i="23"/>
  <c r="HH105" i="23"/>
  <c r="HH31" i="23"/>
  <c r="HH179" i="23"/>
  <c r="HH56" i="23"/>
  <c r="HH176" i="23"/>
  <c r="HH172" i="23"/>
  <c r="HH145" i="23"/>
  <c r="HH36" i="23"/>
  <c r="HH69" i="23"/>
  <c r="HH148" i="23"/>
  <c r="HH127" i="23"/>
  <c r="HH22" i="23"/>
  <c r="HH67" i="23"/>
  <c r="HH75" i="23"/>
  <c r="HH86" i="23"/>
  <c r="HH150" i="23"/>
  <c r="HH30" i="23"/>
  <c r="HH58" i="23"/>
  <c r="HH72" i="23"/>
  <c r="HH43" i="23"/>
  <c r="HH149" i="23"/>
  <c r="HH34" i="23"/>
  <c r="HH133" i="23"/>
  <c r="HH109" i="23"/>
  <c r="HH141" i="23"/>
  <c r="HH21" i="23"/>
  <c r="HH185" i="23"/>
  <c r="HH161" i="23"/>
  <c r="HH122" i="23"/>
  <c r="HH82" i="23"/>
  <c r="HH44" i="23"/>
  <c r="HH73" i="23"/>
  <c r="HH104" i="23"/>
  <c r="HH118" i="23"/>
  <c r="HH151" i="23"/>
  <c r="HH37" i="23"/>
  <c r="HH137" i="23"/>
  <c r="HH51" i="23"/>
  <c r="HH98" i="23"/>
  <c r="HH53" i="23"/>
  <c r="HH93" i="23"/>
  <c r="HH88" i="23"/>
  <c r="HH25" i="23"/>
  <c r="HH134" i="23"/>
  <c r="HH90" i="23"/>
  <c r="HH52" i="23"/>
  <c r="HH35" i="23"/>
  <c r="HH85" i="23"/>
  <c r="HH190" i="23"/>
  <c r="HH167" i="23"/>
  <c r="HH47" i="23"/>
  <c r="HH27" i="23"/>
  <c r="HH147" i="23"/>
  <c r="HH157" i="23"/>
  <c r="HH162" i="23"/>
  <c r="HH70" i="23"/>
  <c r="HH178" i="23"/>
  <c r="HH55" i="23"/>
  <c r="HH123" i="23"/>
  <c r="HH136" i="23"/>
  <c r="HH116" i="23"/>
  <c r="HH45" i="23"/>
  <c r="HH61" i="23"/>
  <c r="HH59" i="23"/>
  <c r="HH84" i="23"/>
  <c r="HH138" i="23"/>
  <c r="HH101" i="23"/>
  <c r="HH146" i="23"/>
  <c r="HH54" i="23"/>
  <c r="HH166" i="23"/>
  <c r="HH64" i="23"/>
  <c r="HH94" i="23"/>
  <c r="HH79" i="23"/>
  <c r="HH177" i="23"/>
  <c r="HH24" i="23"/>
  <c r="HH143" i="23"/>
  <c r="HH131" i="23"/>
  <c r="HH95" i="23"/>
  <c r="HH39" i="23"/>
  <c r="HH124" i="23"/>
  <c r="HH153" i="23"/>
  <c r="HH158" i="23"/>
  <c r="HH183" i="23"/>
  <c r="HH130" i="23"/>
  <c r="HH111" i="23"/>
  <c r="HH114" i="23"/>
  <c r="HH129" i="23"/>
  <c r="HH102" i="23"/>
  <c r="HH119" i="23"/>
  <c r="HH76" i="23"/>
  <c r="HH91" i="23"/>
  <c r="HH159" i="23"/>
  <c r="HH128" i="23"/>
  <c r="HH38" i="23"/>
  <c r="HH180" i="23"/>
  <c r="HH68" i="23"/>
  <c r="HH71" i="23"/>
  <c r="HH49" i="23"/>
  <c r="HH142" i="23"/>
  <c r="HH89" i="23"/>
  <c r="HH107" i="23"/>
  <c r="HH169" i="23"/>
  <c r="HH155" i="23"/>
  <c r="HH135" i="23"/>
  <c r="HH100" i="23"/>
  <c r="HH121" i="23"/>
  <c r="HH77" i="23"/>
  <c r="HH144" i="23"/>
  <c r="HH65" i="23"/>
  <c r="HH87" i="23"/>
  <c r="HH184" i="23"/>
  <c r="HH168" i="23"/>
  <c r="HH46" i="23"/>
  <c r="HH165" i="23"/>
  <c r="HH115" i="23"/>
  <c r="HH156" i="23"/>
  <c r="HH113" i="23"/>
  <c r="HH81" i="23"/>
  <c r="HH29" i="23"/>
  <c r="HH62" i="23"/>
  <c r="HH120" i="23"/>
  <c r="HH125" i="23"/>
  <c r="HH108" i="23"/>
  <c r="HH74" i="23"/>
  <c r="HH33" i="23"/>
  <c r="HH50" i="23"/>
  <c r="HH174" i="23"/>
  <c r="HH189" i="23"/>
  <c r="HH173" i="23"/>
  <c r="HH181" i="23"/>
  <c r="HH97" i="23"/>
  <c r="HH188" i="23"/>
  <c r="HH164" i="23"/>
  <c r="HH117" i="23"/>
  <c r="HH78" i="23"/>
  <c r="HH48" i="23"/>
  <c r="HH160" i="23"/>
  <c r="HH63" i="23"/>
  <c r="HH182" i="23"/>
  <c r="HH96" i="23"/>
  <c r="HH103" i="23"/>
  <c r="HH99" i="23"/>
  <c r="HH112" i="23"/>
  <c r="HH163" i="23"/>
  <c r="HH126" i="23"/>
  <c r="HH110" i="23"/>
  <c r="HH57" i="23"/>
  <c r="HH66" i="23"/>
  <c r="HH40" i="23"/>
  <c r="HH175" i="23"/>
  <c r="HH187" i="23"/>
  <c r="HH42" i="23"/>
  <c r="HH140" i="23"/>
  <c r="HH41" i="23"/>
  <c r="HH10" i="23"/>
  <c r="HH8" i="23"/>
  <c r="HH11" i="23"/>
  <c r="HH12" i="23"/>
  <c r="HH9" i="23"/>
  <c r="HH14" i="23"/>
  <c r="HH17" i="23"/>
  <c r="HH16" i="23"/>
  <c r="HH15" i="23"/>
  <c r="HH19" i="23"/>
  <c r="HH7" i="23"/>
  <c r="HH18" i="23"/>
  <c r="HH13" i="23"/>
  <c r="GW40" i="23"/>
  <c r="GV41" i="23" s="1"/>
  <c r="GW46" i="23"/>
  <c r="GV47" i="23" s="1"/>
  <c r="GW81" i="23"/>
  <c r="GV82" i="23" s="1"/>
  <c r="GW30" i="23"/>
  <c r="GV31" i="23" s="1"/>
  <c r="GW82" i="23"/>
  <c r="GV83" i="23" s="1"/>
  <c r="GW72" i="23"/>
  <c r="GV73" i="23" s="1"/>
  <c r="GW70" i="23"/>
  <c r="GV71" i="23" s="1"/>
  <c r="GW75" i="23"/>
  <c r="GV76" i="23" s="1"/>
  <c r="GW19" i="23"/>
  <c r="GV20" i="23" s="1"/>
  <c r="GW43" i="23"/>
  <c r="GV44" i="23" s="1"/>
  <c r="GW55" i="23"/>
  <c r="GV56" i="23" s="1"/>
  <c r="GW39" i="23"/>
  <c r="GV40" i="23" s="1"/>
  <c r="GW31" i="23"/>
  <c r="GV32" i="23" s="1"/>
  <c r="GW4" i="23" l="1"/>
  <c r="GV5" i="23" s="1"/>
  <c r="GW5" i="23" s="1"/>
  <c r="GU5" i="23"/>
  <c r="F71" i="23"/>
  <c r="F79" i="23"/>
  <c r="F59" i="23"/>
  <c r="GX4" i="23" l="1"/>
  <c r="GT4" i="23" s="1"/>
  <c r="F68" i="23"/>
  <c r="F70" i="23"/>
  <c r="F55" i="23"/>
  <c r="F73" i="23" l="1"/>
  <c r="F75" i="23"/>
  <c r="F69" i="23"/>
  <c r="F65" i="23"/>
  <c r="F61" i="23"/>
  <c r="E69" i="23"/>
  <c r="F57" i="23"/>
  <c r="F77" i="23"/>
  <c r="E68" i="23"/>
  <c r="F67" i="23"/>
  <c r="F78" i="23"/>
  <c r="F63" i="23"/>
  <c r="F64" i="23"/>
  <c r="E80" i="23"/>
  <c r="F80" i="23"/>
  <c r="F66" i="23"/>
  <c r="E55" i="23"/>
  <c r="F56" i="23"/>
  <c r="F60" i="23"/>
  <c r="F72" i="23"/>
  <c r="F58" i="23"/>
  <c r="E70" i="23"/>
  <c r="F62" i="23"/>
  <c r="F74" i="23"/>
  <c r="F76" i="23"/>
  <c r="E59" i="23" l="1"/>
  <c r="E60" i="23"/>
  <c r="E74" i="23"/>
  <c r="E64" i="23"/>
  <c r="E73" i="23"/>
  <c r="E76" i="23"/>
  <c r="E62" i="23"/>
  <c r="E61" i="23"/>
  <c r="E57" i="23"/>
  <c r="E66" i="23"/>
  <c r="E67" i="23"/>
  <c r="E58" i="23"/>
  <c r="E72" i="23"/>
  <c r="E63" i="23"/>
  <c r="E79" i="23"/>
  <c r="E71" i="23"/>
  <c r="E77" i="23"/>
  <c r="E75" i="23"/>
  <c r="E56" i="23"/>
  <c r="E65" i="23"/>
  <c r="E78" i="23"/>
  <c r="IO17" i="23" l="1"/>
  <c r="IO9" i="23"/>
  <c r="IO12" i="23"/>
  <c r="IO11" i="23"/>
  <c r="IO15" i="23"/>
  <c r="IO18" i="23"/>
  <c r="IO14" i="23"/>
  <c r="IO13" i="23"/>
  <c r="IO8" i="23"/>
  <c r="IO7" i="23"/>
  <c r="IO10" i="23"/>
  <c r="IO6" i="23"/>
  <c r="IO16" i="23"/>
  <c r="IO19" i="23" l="1"/>
  <c r="HY1" i="23" l="1"/>
  <c r="HV55" i="23"/>
  <c r="HW55" i="23" s="1"/>
  <c r="HX55" i="23" l="1"/>
  <c r="HV153" i="23"/>
  <c r="HW153" i="23" s="1"/>
  <c r="HX153" i="23" s="1"/>
  <c r="HV125" i="23"/>
  <c r="HW125" i="23" s="1"/>
  <c r="HX125" i="23" s="1"/>
  <c r="HV13" i="23"/>
  <c r="HW13" i="23" s="1"/>
  <c r="HX13" i="23" s="1"/>
  <c r="HV189" i="23"/>
  <c r="HW189" i="23" s="1"/>
  <c r="HX189" i="23" s="1"/>
  <c r="HV164" i="23"/>
  <c r="HW164" i="23" s="1"/>
  <c r="HX164" i="23" s="1"/>
  <c r="HV109" i="23"/>
  <c r="HW109" i="23" s="1"/>
  <c r="HX109" i="23" s="1"/>
  <c r="HV185" i="23"/>
  <c r="HW185" i="23" s="1"/>
  <c r="HX185" i="23" s="1"/>
  <c r="HV104" i="23"/>
  <c r="HW104" i="23" s="1"/>
  <c r="HX104" i="23" s="1"/>
  <c r="HV143" i="23"/>
  <c r="HW143" i="23" s="1"/>
  <c r="HX143" i="23" s="1"/>
  <c r="HV88" i="23"/>
  <c r="HW88" i="23" s="1"/>
  <c r="HX88" i="23" s="1"/>
  <c r="HV172" i="23"/>
  <c r="HW172" i="23" s="1"/>
  <c r="HX172" i="23" s="1"/>
  <c r="HV139" i="23"/>
  <c r="HW139" i="23" s="1"/>
  <c r="HX139" i="23" s="1"/>
  <c r="HV41" i="23"/>
  <c r="HW41" i="23" s="1"/>
  <c r="HX41" i="23" s="1"/>
  <c r="HV170" i="23"/>
  <c r="HW170" i="23" s="1"/>
  <c r="HX170" i="23" s="1"/>
  <c r="HV126" i="23"/>
  <c r="HW126" i="23" s="1"/>
  <c r="HX126" i="23" s="1"/>
  <c r="HV15" i="23"/>
  <c r="HW15" i="23" s="1"/>
  <c r="HX15" i="23" s="1"/>
  <c r="HV178" i="23"/>
  <c r="HW178" i="23" s="1"/>
  <c r="HX178" i="23" s="1"/>
  <c r="HV150" i="23"/>
  <c r="HW150" i="23" s="1"/>
  <c r="HX150" i="23" s="1"/>
  <c r="HV70" i="23"/>
  <c r="HW70" i="23" s="1"/>
  <c r="HX70" i="23" s="1"/>
  <c r="HV82" i="23"/>
  <c r="HW82" i="23" s="1"/>
  <c r="HX82" i="23" s="1"/>
  <c r="HV39" i="23"/>
  <c r="HW39" i="23" s="1"/>
  <c r="HX39" i="23" s="1"/>
  <c r="HV183" i="23"/>
  <c r="HW183" i="23" s="1"/>
  <c r="HX183" i="23" s="1"/>
  <c r="HV180" i="23"/>
  <c r="HW180" i="23" s="1"/>
  <c r="HX180" i="23" s="1"/>
  <c r="HV130" i="23"/>
  <c r="HW130" i="23" s="1"/>
  <c r="HX130" i="23" s="1"/>
  <c r="HV110" i="23"/>
  <c r="HW110" i="23" s="1"/>
  <c r="HX110" i="23" s="1"/>
  <c r="HV45" i="23"/>
  <c r="HW45" i="23" s="1"/>
  <c r="HX45" i="23" s="1"/>
  <c r="HV17" i="23"/>
  <c r="HW17" i="23" s="1"/>
  <c r="HX17" i="23" s="1"/>
  <c r="HV64" i="23"/>
  <c r="HW64" i="23" s="1"/>
  <c r="HX64" i="23" s="1"/>
  <c r="HV188" i="23"/>
  <c r="HW188" i="23" s="1"/>
  <c r="HX188" i="23" s="1"/>
  <c r="HV162" i="23"/>
  <c r="HW162" i="23" s="1"/>
  <c r="HX162" i="23" s="1"/>
  <c r="HV181" i="23"/>
  <c r="HW181" i="23" s="1"/>
  <c r="HX181" i="23" s="1"/>
  <c r="HV175" i="23"/>
  <c r="HW175" i="23" s="1"/>
  <c r="HX175" i="23" s="1"/>
  <c r="HV147" i="23"/>
  <c r="HW147" i="23" s="1"/>
  <c r="HX147" i="23" s="1"/>
  <c r="HV134" i="23"/>
  <c r="HW134" i="23" s="1"/>
  <c r="HX134" i="23" s="1"/>
  <c r="HV120" i="23"/>
  <c r="HW120" i="23" s="1"/>
  <c r="HX120" i="23" s="1"/>
  <c r="HV98" i="23"/>
  <c r="HW98" i="23" s="1"/>
  <c r="HX98" i="23" s="1"/>
  <c r="HV77" i="23"/>
  <c r="HW77" i="23" s="1"/>
  <c r="HX77" i="23" s="1"/>
  <c r="HV58" i="23"/>
  <c r="HW58" i="23" s="1"/>
  <c r="HX58" i="23" s="1"/>
  <c r="HV23" i="23"/>
  <c r="HW23" i="23" s="1"/>
  <c r="HX23" i="23" s="1"/>
  <c r="HV186" i="23"/>
  <c r="HW186" i="23" s="1"/>
  <c r="HX186" i="23" s="1"/>
  <c r="HV173" i="23"/>
  <c r="HW173" i="23" s="1"/>
  <c r="HX173" i="23" s="1"/>
  <c r="HV167" i="23"/>
  <c r="HW167" i="23" s="1"/>
  <c r="HX167" i="23" s="1"/>
  <c r="HV144" i="23"/>
  <c r="HW144" i="23" s="1"/>
  <c r="HX144" i="23" s="1"/>
  <c r="HV94" i="23"/>
  <c r="HW94" i="23" s="1"/>
  <c r="HX94" i="23" s="1"/>
  <c r="HV21" i="23"/>
  <c r="HW21" i="23" s="1"/>
  <c r="HX21" i="23" s="1"/>
  <c r="HV136" i="23"/>
  <c r="HW136" i="23" s="1"/>
  <c r="HX136" i="23" s="1"/>
  <c r="HV25" i="23"/>
  <c r="HW25" i="23" s="1"/>
  <c r="HX25" i="23" s="1"/>
  <c r="HV165" i="23"/>
  <c r="HW165" i="23" s="1"/>
  <c r="HX165" i="23" s="1"/>
  <c r="HV159" i="23"/>
  <c r="HW159" i="23" s="1"/>
  <c r="HX159" i="23" s="1"/>
  <c r="HV114" i="23"/>
  <c r="HW114" i="23" s="1"/>
  <c r="HX114" i="23" s="1"/>
  <c r="HV93" i="23"/>
  <c r="HW93" i="23" s="1"/>
  <c r="HX93" i="23" s="1"/>
  <c r="HV71" i="23"/>
  <c r="HW71" i="23" s="1"/>
  <c r="HX71" i="23" s="1"/>
  <c r="HV50" i="23"/>
  <c r="HW50" i="23" s="1"/>
  <c r="HX50" i="23" s="1"/>
  <c r="HV19" i="23"/>
  <c r="HW19" i="23" s="1"/>
  <c r="HX19" i="23" s="1"/>
  <c r="HV184" i="23"/>
  <c r="HW184" i="23" s="1"/>
  <c r="HX184" i="23" s="1"/>
  <c r="HV176" i="23"/>
  <c r="HW176" i="23" s="1"/>
  <c r="HX176" i="23" s="1"/>
  <c r="HV168" i="23"/>
  <c r="HW168" i="23" s="1"/>
  <c r="HX168" i="23" s="1"/>
  <c r="HV160" i="23"/>
  <c r="HW160" i="23" s="1"/>
  <c r="HX160" i="23" s="1"/>
  <c r="HV157" i="23"/>
  <c r="HW157" i="23" s="1"/>
  <c r="HX157" i="23" s="1"/>
  <c r="HV154" i="23"/>
  <c r="HW154" i="23" s="1"/>
  <c r="HX154" i="23" s="1"/>
  <c r="HV151" i="23"/>
  <c r="HW151" i="23" s="1"/>
  <c r="HX151" i="23" s="1"/>
  <c r="HV141" i="23"/>
  <c r="HW141" i="23" s="1"/>
  <c r="HX141" i="23" s="1"/>
  <c r="HV122" i="23"/>
  <c r="HW122" i="23" s="1"/>
  <c r="HX122" i="23" s="1"/>
  <c r="HV106" i="23"/>
  <c r="HW106" i="23" s="1"/>
  <c r="HX106" i="23" s="1"/>
  <c r="HV90" i="23"/>
  <c r="HW90" i="23" s="1"/>
  <c r="HX90" i="23" s="1"/>
  <c r="HV67" i="23"/>
  <c r="HW67" i="23" s="1"/>
  <c r="HX67" i="23" s="1"/>
  <c r="HV61" i="23"/>
  <c r="HW61" i="23" s="1"/>
  <c r="HX61" i="23" s="1"/>
  <c r="HV28" i="23"/>
  <c r="HW28" i="23" s="1"/>
  <c r="HX28" i="23" s="1"/>
  <c r="HV32" i="23"/>
  <c r="HW32" i="23" s="1"/>
  <c r="HX32" i="23" s="1"/>
  <c r="HV36" i="23"/>
  <c r="HW36" i="23" s="1"/>
  <c r="HX36" i="23" s="1"/>
  <c r="HV40" i="23"/>
  <c r="HW40" i="23" s="1"/>
  <c r="HX40" i="23" s="1"/>
  <c r="HV44" i="23"/>
  <c r="HW44" i="23" s="1"/>
  <c r="HX44" i="23" s="1"/>
  <c r="HV48" i="23"/>
  <c r="HW48" i="23" s="1"/>
  <c r="HX48" i="23" s="1"/>
  <c r="HV52" i="23"/>
  <c r="HW52" i="23" s="1"/>
  <c r="HX52" i="23" s="1"/>
  <c r="HV57" i="23"/>
  <c r="HW57" i="23" s="1"/>
  <c r="HX57" i="23" s="1"/>
  <c r="HV65" i="23"/>
  <c r="HW65" i="23" s="1"/>
  <c r="HX65" i="23" s="1"/>
  <c r="HV73" i="23"/>
  <c r="HW73" i="23" s="1"/>
  <c r="HX73" i="23" s="1"/>
  <c r="HV26" i="23"/>
  <c r="HW26" i="23" s="1"/>
  <c r="HX26" i="23" s="1"/>
  <c r="HV29" i="23"/>
  <c r="HW29" i="23" s="1"/>
  <c r="HX29" i="23" s="1"/>
  <c r="HV33" i="23"/>
  <c r="HW33" i="23" s="1"/>
  <c r="HX33" i="23" s="1"/>
  <c r="HV8" i="23"/>
  <c r="HW8" i="23" s="1"/>
  <c r="HX8" i="23" s="1"/>
  <c r="HV5" i="23"/>
  <c r="HV27" i="23"/>
  <c r="HW27" i="23" s="1"/>
  <c r="HX27" i="23" s="1"/>
  <c r="HV30" i="23"/>
  <c r="HW30" i="23" s="1"/>
  <c r="HX30" i="23" s="1"/>
  <c r="HV34" i="23"/>
  <c r="HW34" i="23" s="1"/>
  <c r="HX34" i="23" s="1"/>
  <c r="HV35" i="23"/>
  <c r="HW35" i="23" s="1"/>
  <c r="HX35" i="23" s="1"/>
  <c r="HV46" i="23"/>
  <c r="HW46" i="23" s="1"/>
  <c r="HX46" i="23" s="1"/>
  <c r="HV60" i="23"/>
  <c r="HW60" i="23" s="1"/>
  <c r="HX60" i="23" s="1"/>
  <c r="HV63" i="23"/>
  <c r="HW63" i="23" s="1"/>
  <c r="HX63" i="23" s="1"/>
  <c r="HV66" i="23"/>
  <c r="HW66" i="23" s="1"/>
  <c r="HX66" i="23" s="1"/>
  <c r="HV69" i="23"/>
  <c r="HW69" i="23" s="1"/>
  <c r="HX69" i="23" s="1"/>
  <c r="HV72" i="23"/>
  <c r="HW72" i="23" s="1"/>
  <c r="HX72" i="23" s="1"/>
  <c r="HV75" i="23"/>
  <c r="HW75" i="23" s="1"/>
  <c r="HX75" i="23" s="1"/>
  <c r="HV78" i="23"/>
  <c r="HW78" i="23" s="1"/>
  <c r="HX78" i="23" s="1"/>
  <c r="HV81" i="23"/>
  <c r="HW81" i="23" s="1"/>
  <c r="HX81" i="23" s="1"/>
  <c r="HV89" i="23"/>
  <c r="HW89" i="23" s="1"/>
  <c r="HX89" i="23" s="1"/>
  <c r="HV97" i="23"/>
  <c r="HW97" i="23" s="1"/>
  <c r="HX97" i="23" s="1"/>
  <c r="HV105" i="23"/>
  <c r="HW105" i="23" s="1"/>
  <c r="HX105" i="23" s="1"/>
  <c r="HV113" i="23"/>
  <c r="HW113" i="23" s="1"/>
  <c r="HX113" i="23" s="1"/>
  <c r="HV121" i="23"/>
  <c r="HW121" i="23" s="1"/>
  <c r="HX121" i="23" s="1"/>
  <c r="HV129" i="23"/>
  <c r="HW129" i="23" s="1"/>
  <c r="HX129" i="23" s="1"/>
  <c r="HV137" i="23"/>
  <c r="HW137" i="23" s="1"/>
  <c r="HX137" i="23" s="1"/>
  <c r="HV145" i="23"/>
  <c r="HW145" i="23" s="1"/>
  <c r="HX145" i="23" s="1"/>
  <c r="HV37" i="23"/>
  <c r="HW37" i="23" s="1"/>
  <c r="HX37" i="23" s="1"/>
  <c r="HV47" i="23"/>
  <c r="HW47" i="23" s="1"/>
  <c r="HX47" i="23" s="1"/>
  <c r="HV84" i="23"/>
  <c r="HW84" i="23" s="1"/>
  <c r="HX84" i="23" s="1"/>
  <c r="HV92" i="23"/>
  <c r="HW92" i="23" s="1"/>
  <c r="HX92" i="23" s="1"/>
  <c r="HV100" i="23"/>
  <c r="HW100" i="23" s="1"/>
  <c r="HX100" i="23" s="1"/>
  <c r="HV108" i="23"/>
  <c r="HW108" i="23" s="1"/>
  <c r="HX108" i="23" s="1"/>
  <c r="HV116" i="23"/>
  <c r="HW116" i="23" s="1"/>
  <c r="HX116" i="23" s="1"/>
  <c r="HV124" i="23"/>
  <c r="HW124" i="23" s="1"/>
  <c r="HX124" i="23" s="1"/>
  <c r="HV132" i="23"/>
  <c r="HW132" i="23" s="1"/>
  <c r="HX132" i="23" s="1"/>
  <c r="HV140" i="23"/>
  <c r="HW140" i="23" s="1"/>
  <c r="HX140" i="23" s="1"/>
  <c r="HV148" i="23"/>
  <c r="HW148" i="23" s="1"/>
  <c r="HX148" i="23" s="1"/>
  <c r="HV156" i="23"/>
  <c r="HW156" i="23" s="1"/>
  <c r="HX156" i="23" s="1"/>
  <c r="HV7" i="23"/>
  <c r="HW7" i="23" s="1"/>
  <c r="HX7" i="23" s="1"/>
  <c r="HV38" i="23"/>
  <c r="HW38" i="23" s="1"/>
  <c r="HX38" i="23" s="1"/>
  <c r="HV49" i="23"/>
  <c r="HW49" i="23" s="1"/>
  <c r="HX49" i="23" s="1"/>
  <c r="HV76" i="23"/>
  <c r="HW76" i="23" s="1"/>
  <c r="HX76" i="23" s="1"/>
  <c r="HV79" i="23"/>
  <c r="HW79" i="23" s="1"/>
  <c r="HX79" i="23" s="1"/>
  <c r="HV87" i="23"/>
  <c r="HW87" i="23" s="1"/>
  <c r="HX87" i="23" s="1"/>
  <c r="HV95" i="23"/>
  <c r="HW95" i="23" s="1"/>
  <c r="HX95" i="23" s="1"/>
  <c r="HV103" i="23"/>
  <c r="HW103" i="23" s="1"/>
  <c r="HX103" i="23" s="1"/>
  <c r="HV111" i="23"/>
  <c r="HW111" i="23" s="1"/>
  <c r="HX111" i="23" s="1"/>
  <c r="HV119" i="23"/>
  <c r="HW119" i="23" s="1"/>
  <c r="HX119" i="23" s="1"/>
  <c r="HV127" i="23"/>
  <c r="HW127" i="23" s="1"/>
  <c r="HX127" i="23" s="1"/>
  <c r="HV135" i="23"/>
  <c r="HW135" i="23" s="1"/>
  <c r="HX135" i="23" s="1"/>
  <c r="HV6" i="23"/>
  <c r="HW6" i="23" s="1"/>
  <c r="HX6" i="23" s="1"/>
  <c r="HV31" i="23"/>
  <c r="HW31" i="23" s="1"/>
  <c r="HX31" i="23" s="1"/>
  <c r="HV43" i="23"/>
  <c r="HW43" i="23" s="1"/>
  <c r="HX43" i="23" s="1"/>
  <c r="HV54" i="23"/>
  <c r="HW54" i="23" s="1"/>
  <c r="HX54" i="23" s="1"/>
  <c r="HV56" i="23"/>
  <c r="HW56" i="23" s="1"/>
  <c r="HX56" i="23" s="1"/>
  <c r="HV59" i="23"/>
  <c r="HW59" i="23" s="1"/>
  <c r="HX59" i="23" s="1"/>
  <c r="HV62" i="23"/>
  <c r="HW62" i="23" s="1"/>
  <c r="HX62" i="23" s="1"/>
  <c r="HV83" i="23"/>
  <c r="HW83" i="23" s="1"/>
  <c r="HX83" i="23" s="1"/>
  <c r="HV91" i="23"/>
  <c r="HW91" i="23" s="1"/>
  <c r="HX91" i="23" s="1"/>
  <c r="HV99" i="23"/>
  <c r="HW99" i="23" s="1"/>
  <c r="HX99" i="23" s="1"/>
  <c r="HV107" i="23"/>
  <c r="HW107" i="23" s="1"/>
  <c r="HX107" i="23" s="1"/>
  <c r="HV115" i="23"/>
  <c r="HW115" i="23" s="1"/>
  <c r="HX115" i="23" s="1"/>
  <c r="HV123" i="23"/>
  <c r="HW123" i="23" s="1"/>
  <c r="HX123" i="23" s="1"/>
  <c r="HV131" i="23"/>
  <c r="HW131" i="23" s="1"/>
  <c r="HX131" i="23" s="1"/>
  <c r="HV11" i="23"/>
  <c r="HW11" i="23" s="1"/>
  <c r="HX11" i="23" s="1"/>
  <c r="HV9" i="23"/>
  <c r="HW9" i="23" s="1"/>
  <c r="HX9" i="23" s="1"/>
  <c r="HV169" i="23"/>
  <c r="HW169" i="23" s="1"/>
  <c r="HX169" i="23" s="1"/>
  <c r="HV161" i="23"/>
  <c r="HW161" i="23" s="1"/>
  <c r="HX161" i="23" s="1"/>
  <c r="HV158" i="23"/>
  <c r="HW158" i="23" s="1"/>
  <c r="HX158" i="23" s="1"/>
  <c r="HV155" i="23"/>
  <c r="HW155" i="23" s="1"/>
  <c r="HX155" i="23" s="1"/>
  <c r="HV152" i="23"/>
  <c r="HW152" i="23" s="1"/>
  <c r="HX152" i="23" s="1"/>
  <c r="HV149" i="23"/>
  <c r="HW149" i="23" s="1"/>
  <c r="HX149" i="23" s="1"/>
  <c r="HV146" i="23"/>
  <c r="HW146" i="23" s="1"/>
  <c r="HX146" i="23" s="1"/>
  <c r="HV142" i="23"/>
  <c r="HW142" i="23" s="1"/>
  <c r="HX142" i="23" s="1"/>
  <c r="HV118" i="23"/>
  <c r="HW118" i="23" s="1"/>
  <c r="HX118" i="23" s="1"/>
  <c r="HV102" i="23"/>
  <c r="HW102" i="23" s="1"/>
  <c r="HX102" i="23" s="1"/>
  <c r="HV86" i="23"/>
  <c r="HW86" i="23" s="1"/>
  <c r="HX86" i="23" s="1"/>
  <c r="HV190" i="23"/>
  <c r="HW190" i="23" s="1"/>
  <c r="HX190" i="23" s="1"/>
  <c r="HV182" i="23"/>
  <c r="HW182" i="23" s="1"/>
  <c r="HX182" i="23" s="1"/>
  <c r="HV174" i="23"/>
  <c r="HW174" i="23" s="1"/>
  <c r="HX174" i="23" s="1"/>
  <c r="HV166" i="23"/>
  <c r="HW166" i="23" s="1"/>
  <c r="HX166" i="23" s="1"/>
  <c r="HV138" i="23"/>
  <c r="HW138" i="23" s="1"/>
  <c r="HX138" i="23" s="1"/>
  <c r="HV128" i="23"/>
  <c r="HW128" i="23" s="1"/>
  <c r="HX128" i="23" s="1"/>
  <c r="HV112" i="23"/>
  <c r="HW112" i="23" s="1"/>
  <c r="HX112" i="23" s="1"/>
  <c r="HV96" i="23"/>
  <c r="HW96" i="23" s="1"/>
  <c r="HX96" i="23" s="1"/>
  <c r="HV80" i="23"/>
  <c r="HW80" i="23" s="1"/>
  <c r="HX80" i="23" s="1"/>
  <c r="HV74" i="23"/>
  <c r="HW74" i="23" s="1"/>
  <c r="HX74" i="23" s="1"/>
  <c r="HV68" i="23"/>
  <c r="HW68" i="23" s="1"/>
  <c r="HX68" i="23" s="1"/>
  <c r="HV53" i="23"/>
  <c r="HW53" i="23" s="1"/>
  <c r="HX53" i="23" s="1"/>
  <c r="HV42" i="23"/>
  <c r="HW42" i="23" s="1"/>
  <c r="HX42" i="23" s="1"/>
  <c r="HV177" i="23"/>
  <c r="HW177" i="23" s="1"/>
  <c r="HX177" i="23" s="1"/>
  <c r="HV187" i="23"/>
  <c r="HW187" i="23" s="1"/>
  <c r="HX187" i="23" s="1"/>
  <c r="HV179" i="23"/>
  <c r="HW179" i="23" s="1"/>
  <c r="HX179" i="23" s="1"/>
  <c r="HV171" i="23"/>
  <c r="HW171" i="23" s="1"/>
  <c r="HX171" i="23" s="1"/>
  <c r="HV163" i="23"/>
  <c r="HW163" i="23" s="1"/>
  <c r="HX163" i="23" s="1"/>
  <c r="HV133" i="23"/>
  <c r="HW133" i="23" s="1"/>
  <c r="HX133" i="23" s="1"/>
  <c r="HV117" i="23"/>
  <c r="HW117" i="23" s="1"/>
  <c r="HX117" i="23" s="1"/>
  <c r="HV101" i="23"/>
  <c r="HW101" i="23" s="1"/>
  <c r="HX101" i="23" s="1"/>
  <c r="HV85" i="23"/>
  <c r="HW85" i="23" s="1"/>
  <c r="HX85" i="23" s="1"/>
  <c r="HV51" i="23"/>
  <c r="HW51" i="23" s="1"/>
  <c r="HX51" i="23" s="1"/>
  <c r="HV24" i="23"/>
  <c r="HW24" i="23" s="1"/>
  <c r="HX24" i="23" s="1"/>
  <c r="HV22" i="23"/>
  <c r="HW22" i="23" s="1"/>
  <c r="HX22" i="23" s="1"/>
  <c r="HV20" i="23"/>
  <c r="HW20" i="23" s="1"/>
  <c r="HX20" i="23" s="1"/>
  <c r="HV18" i="23"/>
  <c r="HW18" i="23" s="1"/>
  <c r="HX18" i="23" s="1"/>
  <c r="HV16" i="23"/>
  <c r="HW16" i="23" s="1"/>
  <c r="HX16" i="23" s="1"/>
  <c r="HV14" i="23"/>
  <c r="HW14" i="23" s="1"/>
  <c r="HX14" i="23" s="1"/>
  <c r="HV12" i="23"/>
  <c r="HW12" i="23" s="1"/>
  <c r="HX12" i="23" s="1"/>
  <c r="HV10" i="23"/>
  <c r="HW10" i="23" s="1"/>
  <c r="HX10" i="23" s="1"/>
  <c r="JG15" i="23" l="1"/>
  <c r="JG16" i="23"/>
  <c r="I7" i="23" l="1"/>
  <c r="J14" i="23"/>
  <c r="J19" i="23"/>
  <c r="J10" i="23"/>
  <c r="J17" i="23"/>
  <c r="J13" i="23"/>
  <c r="I8" i="23"/>
  <c r="J18" i="23"/>
  <c r="I15" i="23"/>
  <c r="I18" i="23"/>
  <c r="J8" i="23"/>
  <c r="I16" i="23"/>
  <c r="J11" i="23"/>
  <c r="J9" i="23"/>
  <c r="I17" i="23"/>
  <c r="J12" i="23"/>
  <c r="J7" i="23"/>
  <c r="J16" i="23"/>
  <c r="J15" i="23"/>
  <c r="I19" i="23"/>
  <c r="I12" i="23" l="1"/>
  <c r="I9" i="23"/>
  <c r="I13" i="23"/>
  <c r="JP5" i="23" l="1"/>
  <c r="HQ8" i="23" l="1"/>
  <c r="HQ9" i="23"/>
  <c r="HQ10" i="23"/>
  <c r="HQ12" i="23"/>
  <c r="HQ13" i="23"/>
  <c r="HQ14" i="23"/>
  <c r="HQ15" i="23"/>
  <c r="HQ16" i="23"/>
  <c r="HQ17" i="23"/>
  <c r="HQ18" i="23"/>
  <c r="HQ19" i="23"/>
  <c r="JN19" i="23" s="1"/>
  <c r="HQ20" i="23"/>
  <c r="JN20" i="23" s="1"/>
  <c r="HP21" i="23"/>
  <c r="K11" i="27"/>
  <c r="I11" i="27"/>
  <c r="J11" i="27"/>
  <c r="I12" i="27"/>
  <c r="J12" i="27"/>
  <c r="K12" i="27"/>
  <c r="I13" i="27"/>
  <c r="L13" i="27" s="1"/>
  <c r="J13" i="27"/>
  <c r="K13" i="27"/>
  <c r="I15" i="27"/>
  <c r="L15" i="27" s="1"/>
  <c r="J16" i="27"/>
  <c r="I16" i="27"/>
  <c r="L16" i="27" s="1"/>
  <c r="K16" i="27"/>
  <c r="I17" i="27"/>
  <c r="L17" i="27" s="1"/>
  <c r="I18" i="27"/>
  <c r="L18" i="27" s="1"/>
  <c r="J18" i="27"/>
  <c r="K18" i="27"/>
  <c r="K19" i="27"/>
  <c r="I19" i="27"/>
  <c r="L19" i="27" s="1"/>
  <c r="J19" i="27"/>
  <c r="J20" i="27"/>
  <c r="I20" i="27"/>
  <c r="L20" i="27" s="1"/>
  <c r="I21" i="27"/>
  <c r="L21" i="27" s="1"/>
  <c r="I22" i="27"/>
  <c r="L22" i="27" s="1"/>
  <c r="J22" i="27"/>
  <c r="K22" i="27"/>
  <c r="K23" i="27"/>
  <c r="I23" i="27"/>
  <c r="J23" i="27"/>
  <c r="L12" i="27" l="1"/>
  <c r="L11" i="27"/>
  <c r="K14" i="27"/>
  <c r="K21" i="27"/>
  <c r="J21" i="27"/>
  <c r="K20" i="27"/>
  <c r="J17" i="27"/>
  <c r="K17" i="27"/>
  <c r="K15" i="27"/>
  <c r="J15" i="27"/>
  <c r="IG38" i="23" l="1"/>
  <c r="IH38" i="23" s="1"/>
  <c r="IJ38" i="23"/>
  <c r="IP38" i="23"/>
  <c r="IQ38" i="23"/>
  <c r="IR38" i="23" s="1"/>
  <c r="IG39" i="23"/>
  <c r="IH39" i="23" s="1"/>
  <c r="IJ39" i="23"/>
  <c r="IP39" i="23"/>
  <c r="IQ39" i="23"/>
  <c r="IR39" i="23" s="1"/>
  <c r="IG40" i="23"/>
  <c r="IH40" i="23" s="1"/>
  <c r="IJ40" i="23"/>
  <c r="IP40" i="23"/>
  <c r="IQ40" i="23"/>
  <c r="IR40" i="23" s="1"/>
  <c r="IG41" i="23"/>
  <c r="IH41" i="23" s="1"/>
  <c r="IJ41" i="23"/>
  <c r="IP41" i="23"/>
  <c r="IQ41" i="23"/>
  <c r="IR41" i="23" s="1"/>
  <c r="IG42" i="23"/>
  <c r="II42" i="23" s="1"/>
  <c r="IJ42" i="23"/>
  <c r="IP42" i="23"/>
  <c r="IQ42" i="23"/>
  <c r="IR42" i="23" s="1"/>
  <c r="IG43" i="23"/>
  <c r="II43" i="23" s="1"/>
  <c r="IJ43" i="23"/>
  <c r="IP43" i="23"/>
  <c r="IQ43" i="23"/>
  <c r="IR43" i="23" s="1"/>
  <c r="IG44" i="23"/>
  <c r="II44" i="23" s="1"/>
  <c r="IJ44" i="23"/>
  <c r="IP44" i="23"/>
  <c r="IQ44" i="23"/>
  <c r="IR44" i="23" s="1"/>
  <c r="IG45" i="23"/>
  <c r="IH45" i="23" s="1"/>
  <c r="IJ45" i="23"/>
  <c r="IP45" i="23"/>
  <c r="IQ45" i="23"/>
  <c r="IR45" i="23" s="1"/>
  <c r="IG46" i="23"/>
  <c r="IH46" i="23" s="1"/>
  <c r="IJ46" i="23"/>
  <c r="IP46" i="23"/>
  <c r="IQ46" i="23"/>
  <c r="IR46" i="23" s="1"/>
  <c r="IG47" i="23"/>
  <c r="IH47" i="23" s="1"/>
  <c r="IJ47" i="23"/>
  <c r="IP47" i="23"/>
  <c r="IQ47" i="23"/>
  <c r="IR47" i="23" s="1"/>
  <c r="IG48" i="23"/>
  <c r="IH48" i="23" s="1"/>
  <c r="IJ48" i="23"/>
  <c r="IP48" i="23"/>
  <c r="IQ48" i="23"/>
  <c r="IR48" i="23" s="1"/>
  <c r="IG49" i="23"/>
  <c r="IH49" i="23" s="1"/>
  <c r="IJ49" i="23"/>
  <c r="IP49" i="23"/>
  <c r="IQ49" i="23"/>
  <c r="IR49" i="23" s="1"/>
  <c r="IG50" i="23"/>
  <c r="IJ50" i="23"/>
  <c r="IP50" i="23"/>
  <c r="IQ50" i="23"/>
  <c r="IR50" i="23" s="1"/>
  <c r="IG51" i="23"/>
  <c r="II51" i="23" s="1"/>
  <c r="IJ51" i="23"/>
  <c r="IP51" i="23"/>
  <c r="IQ51" i="23"/>
  <c r="IR51" i="23" s="1"/>
  <c r="IG52" i="23"/>
  <c r="II52" i="23" s="1"/>
  <c r="IJ52" i="23"/>
  <c r="IP52" i="23"/>
  <c r="IQ52" i="23"/>
  <c r="IR52" i="23" s="1"/>
  <c r="IG53" i="23"/>
  <c r="II53" i="23" s="1"/>
  <c r="IJ53" i="23"/>
  <c r="IP53" i="23"/>
  <c r="IQ53" i="23"/>
  <c r="IR53" i="23" s="1"/>
  <c r="IG54" i="23"/>
  <c r="IH54" i="23" s="1"/>
  <c r="IJ54" i="23"/>
  <c r="IP54" i="23"/>
  <c r="IQ54" i="23"/>
  <c r="IR54" i="23" s="1"/>
  <c r="IG55" i="23"/>
  <c r="IH55" i="23" s="1"/>
  <c r="IJ55" i="23"/>
  <c r="IP55" i="23"/>
  <c r="IQ55" i="23"/>
  <c r="IR55" i="23" s="1"/>
  <c r="IG56" i="23"/>
  <c r="II56" i="23" s="1"/>
  <c r="IJ56" i="23"/>
  <c r="IP56" i="23"/>
  <c r="IQ56" i="23"/>
  <c r="IR56" i="23" s="1"/>
  <c r="IG57" i="23"/>
  <c r="IH57" i="23" s="1"/>
  <c r="IJ57" i="23"/>
  <c r="IP57" i="23"/>
  <c r="IQ57" i="23"/>
  <c r="IR57" i="23" s="1"/>
  <c r="IG58" i="23"/>
  <c r="IJ58" i="23"/>
  <c r="IP58" i="23"/>
  <c r="IQ58" i="23"/>
  <c r="IR58" i="23" s="1"/>
  <c r="IG59" i="23"/>
  <c r="II59" i="23" s="1"/>
  <c r="IJ59" i="23"/>
  <c r="IP59" i="23"/>
  <c r="IQ59" i="23"/>
  <c r="IR59" i="23" s="1"/>
  <c r="IG60" i="23"/>
  <c r="II60" i="23" s="1"/>
  <c r="IJ60" i="23"/>
  <c r="IP60" i="23"/>
  <c r="IQ60" i="23"/>
  <c r="IR60" i="23" s="1"/>
  <c r="IG61" i="23"/>
  <c r="II61" i="23" s="1"/>
  <c r="IJ61" i="23"/>
  <c r="IP61" i="23"/>
  <c r="IQ61" i="23"/>
  <c r="IR61" i="23" s="1"/>
  <c r="IG62" i="23"/>
  <c r="II62" i="23" s="1"/>
  <c r="IJ62" i="23"/>
  <c r="IP62" i="23"/>
  <c r="IQ62" i="23"/>
  <c r="IR62" i="23" s="1"/>
  <c r="IG63" i="23"/>
  <c r="IH63" i="23" s="1"/>
  <c r="IJ63" i="23"/>
  <c r="IP63" i="23"/>
  <c r="IQ63" i="23"/>
  <c r="IR63" i="23" s="1"/>
  <c r="IG64" i="23"/>
  <c r="IH64" i="23" s="1"/>
  <c r="IJ64" i="23"/>
  <c r="IP64" i="23"/>
  <c r="IQ64" i="23"/>
  <c r="IR64" i="23" s="1"/>
  <c r="IG65" i="23"/>
  <c r="IH65" i="23" s="1"/>
  <c r="IJ65" i="23"/>
  <c r="IP65" i="23"/>
  <c r="IQ65" i="23"/>
  <c r="IR65" i="23" s="1"/>
  <c r="IG66" i="23"/>
  <c r="IJ66" i="23"/>
  <c r="IP66" i="23"/>
  <c r="IQ66" i="23"/>
  <c r="IR66" i="23" s="1"/>
  <c r="IG67" i="23"/>
  <c r="II67" i="23" s="1"/>
  <c r="IJ67" i="23"/>
  <c r="IP67" i="23"/>
  <c r="IQ67" i="23"/>
  <c r="IR67" i="23" s="1"/>
  <c r="IG68" i="23"/>
  <c r="II68" i="23" s="1"/>
  <c r="IJ68" i="23"/>
  <c r="IP68" i="23"/>
  <c r="IQ68" i="23"/>
  <c r="IR68" i="23" s="1"/>
  <c r="IG69" i="23"/>
  <c r="II69" i="23" s="1"/>
  <c r="IJ69" i="23"/>
  <c r="IP69" i="23"/>
  <c r="IQ69" i="23"/>
  <c r="IR69" i="23" s="1"/>
  <c r="IG70" i="23"/>
  <c r="IH70" i="23" s="1"/>
  <c r="IJ70" i="23"/>
  <c r="IP70" i="23"/>
  <c r="IQ70" i="23"/>
  <c r="IR70" i="23" s="1"/>
  <c r="IG71" i="23"/>
  <c r="IH71" i="23" s="1"/>
  <c r="IJ71" i="23"/>
  <c r="IP71" i="23"/>
  <c r="IQ71" i="23"/>
  <c r="IR71" i="23" s="1"/>
  <c r="IG72" i="23"/>
  <c r="IH72" i="23" s="1"/>
  <c r="IJ72" i="23"/>
  <c r="IP72" i="23"/>
  <c r="IQ72" i="23"/>
  <c r="IR72" i="23" s="1"/>
  <c r="IG73" i="23"/>
  <c r="IH73" i="23" s="1"/>
  <c r="IJ73" i="23"/>
  <c r="IP73" i="23"/>
  <c r="IQ73" i="23"/>
  <c r="IR73" i="23" s="1"/>
  <c r="IG74" i="23"/>
  <c r="IJ74" i="23"/>
  <c r="IP74" i="23"/>
  <c r="IQ74" i="23"/>
  <c r="IR74" i="23" s="1"/>
  <c r="IG75" i="23"/>
  <c r="II75" i="23" s="1"/>
  <c r="IJ75" i="23"/>
  <c r="IP75" i="23"/>
  <c r="IQ75" i="23"/>
  <c r="IR75" i="23" s="1"/>
  <c r="IG76" i="23"/>
  <c r="II76" i="23" s="1"/>
  <c r="IJ76" i="23"/>
  <c r="IP76" i="23"/>
  <c r="IQ76" i="23"/>
  <c r="IR76" i="23" s="1"/>
  <c r="IG77" i="23"/>
  <c r="II77" i="23" s="1"/>
  <c r="IJ77" i="23"/>
  <c r="IP77" i="23"/>
  <c r="IQ77" i="23"/>
  <c r="IR77" i="23" s="1"/>
  <c r="IG78" i="23"/>
  <c r="IH78" i="23" s="1"/>
  <c r="IJ78" i="23"/>
  <c r="IP78" i="23"/>
  <c r="IQ78" i="23"/>
  <c r="IR78" i="23" s="1"/>
  <c r="IG79" i="23"/>
  <c r="IH79" i="23" s="1"/>
  <c r="IJ79" i="23"/>
  <c r="IP79" i="23"/>
  <c r="IQ79" i="23"/>
  <c r="IR79" i="23" s="1"/>
  <c r="IG80" i="23"/>
  <c r="II80" i="23" s="1"/>
  <c r="IJ80" i="23"/>
  <c r="IP80" i="23"/>
  <c r="IQ80" i="23"/>
  <c r="IR80" i="23" s="1"/>
  <c r="IG81" i="23"/>
  <c r="IH81" i="23" s="1"/>
  <c r="IJ81" i="23"/>
  <c r="IP81" i="23"/>
  <c r="IQ81" i="23"/>
  <c r="IR81" i="23" s="1"/>
  <c r="IG82" i="23"/>
  <c r="IJ82" i="23"/>
  <c r="IP82" i="23"/>
  <c r="IQ82" i="23"/>
  <c r="IR82" i="23" s="1"/>
  <c r="IG83" i="23"/>
  <c r="II83" i="23" s="1"/>
  <c r="IJ83" i="23"/>
  <c r="IP83" i="23"/>
  <c r="IQ83" i="23"/>
  <c r="IR83" i="23" s="1"/>
  <c r="IG84" i="23"/>
  <c r="II84" i="23" s="1"/>
  <c r="IJ84" i="23"/>
  <c r="IP84" i="23"/>
  <c r="IQ84" i="23"/>
  <c r="IR84" i="23" s="1"/>
  <c r="IG85" i="23"/>
  <c r="II85" i="23" s="1"/>
  <c r="IJ85" i="23"/>
  <c r="IP85" i="23"/>
  <c r="IQ85" i="23"/>
  <c r="IR85" i="23" s="1"/>
  <c r="IG86" i="23"/>
  <c r="IH86" i="23" s="1"/>
  <c r="IJ86" i="23"/>
  <c r="IP86" i="23"/>
  <c r="IQ86" i="23"/>
  <c r="IR86" i="23" s="1"/>
  <c r="IG87" i="23"/>
  <c r="IH87" i="23" s="1"/>
  <c r="IJ87" i="23"/>
  <c r="IP87" i="23"/>
  <c r="IQ87" i="23"/>
  <c r="IR87" i="23" s="1"/>
  <c r="IG88" i="23"/>
  <c r="IH88" i="23" s="1"/>
  <c r="IJ88" i="23"/>
  <c r="IP88" i="23"/>
  <c r="IQ88" i="23"/>
  <c r="IR88" i="23" s="1"/>
  <c r="IG89" i="23"/>
  <c r="IH89" i="23" s="1"/>
  <c r="IJ89" i="23"/>
  <c r="IP89" i="23"/>
  <c r="IQ89" i="23"/>
  <c r="IR89" i="23" s="1"/>
  <c r="IG90" i="23"/>
  <c r="IJ90" i="23"/>
  <c r="IP90" i="23"/>
  <c r="IQ90" i="23"/>
  <c r="IR90" i="23" s="1"/>
  <c r="IG91" i="23"/>
  <c r="II91" i="23" s="1"/>
  <c r="IJ91" i="23"/>
  <c r="IP91" i="23"/>
  <c r="IQ91" i="23"/>
  <c r="IR91" i="23" s="1"/>
  <c r="IG92" i="23"/>
  <c r="II92" i="23" s="1"/>
  <c r="IJ92" i="23"/>
  <c r="IP92" i="23"/>
  <c r="IQ92" i="23"/>
  <c r="IR92" i="23" s="1"/>
  <c r="IG93" i="23"/>
  <c r="IH93" i="23" s="1"/>
  <c r="IJ93" i="23"/>
  <c r="IP93" i="23"/>
  <c r="IQ93" i="23"/>
  <c r="IR93" i="23" s="1"/>
  <c r="IG94" i="23"/>
  <c r="II94" i="23" s="1"/>
  <c r="IJ94" i="23"/>
  <c r="IP94" i="23"/>
  <c r="IQ94" i="23"/>
  <c r="IR94" i="23" s="1"/>
  <c r="IG95" i="23"/>
  <c r="IH95" i="23" s="1"/>
  <c r="IJ95" i="23"/>
  <c r="IP95" i="23"/>
  <c r="IQ95" i="23"/>
  <c r="IR95" i="23" s="1"/>
  <c r="IG96" i="23"/>
  <c r="IH96" i="23" s="1"/>
  <c r="IJ96" i="23"/>
  <c r="IP96" i="23"/>
  <c r="IQ96" i="23"/>
  <c r="IR96" i="23" s="1"/>
  <c r="IG97" i="23"/>
  <c r="IH97" i="23" s="1"/>
  <c r="IJ97" i="23"/>
  <c r="IP97" i="23"/>
  <c r="IQ97" i="23"/>
  <c r="IR97" i="23" s="1"/>
  <c r="IG98" i="23"/>
  <c r="IJ98" i="23"/>
  <c r="IP98" i="23"/>
  <c r="IQ98" i="23"/>
  <c r="IR98" i="23" s="1"/>
  <c r="IG99" i="23"/>
  <c r="II99" i="23" s="1"/>
  <c r="IJ99" i="23"/>
  <c r="IP99" i="23"/>
  <c r="IQ99" i="23"/>
  <c r="IR99" i="23" s="1"/>
  <c r="IG100" i="23"/>
  <c r="II100" i="23" s="1"/>
  <c r="IJ100" i="23"/>
  <c r="IP100" i="23"/>
  <c r="IQ100" i="23"/>
  <c r="IR100" i="23" s="1"/>
  <c r="IG101" i="23"/>
  <c r="IH101" i="23" s="1"/>
  <c r="IJ101" i="23"/>
  <c r="IP101" i="23"/>
  <c r="IQ101" i="23"/>
  <c r="IR101" i="23" s="1"/>
  <c r="IG102" i="23"/>
  <c r="IH102" i="23" s="1"/>
  <c r="IJ102" i="23"/>
  <c r="IP102" i="23"/>
  <c r="IQ102" i="23"/>
  <c r="IR102" i="23" s="1"/>
  <c r="IG103" i="23"/>
  <c r="IH103" i="23" s="1"/>
  <c r="IJ103" i="23"/>
  <c r="IP103" i="23"/>
  <c r="IQ103" i="23"/>
  <c r="IR103" i="23" s="1"/>
  <c r="IG104" i="23"/>
  <c r="II104" i="23" s="1"/>
  <c r="IJ104" i="23"/>
  <c r="IP104" i="23"/>
  <c r="IQ104" i="23"/>
  <c r="IR104" i="23" s="1"/>
  <c r="IG105" i="23"/>
  <c r="IH105" i="23" s="1"/>
  <c r="IJ105" i="23"/>
  <c r="IP105" i="23"/>
  <c r="IQ105" i="23"/>
  <c r="IR105" i="23" s="1"/>
  <c r="IG106" i="23"/>
  <c r="IJ106" i="23"/>
  <c r="IP106" i="23"/>
  <c r="IQ106" i="23"/>
  <c r="IR106" i="23" s="1"/>
  <c r="IG107" i="23"/>
  <c r="II107" i="23" s="1"/>
  <c r="IJ107" i="23"/>
  <c r="IP107" i="23"/>
  <c r="IQ107" i="23"/>
  <c r="IR107" i="23" s="1"/>
  <c r="IG108" i="23"/>
  <c r="II108" i="23" s="1"/>
  <c r="IJ108" i="23"/>
  <c r="IP108" i="23"/>
  <c r="IQ108" i="23"/>
  <c r="IR108" i="23" s="1"/>
  <c r="IG109" i="23"/>
  <c r="II109" i="23" s="1"/>
  <c r="IJ109" i="23"/>
  <c r="IP109" i="23"/>
  <c r="IQ109" i="23"/>
  <c r="IR109" i="23" s="1"/>
  <c r="IG110" i="23"/>
  <c r="IH110" i="23" s="1"/>
  <c r="IJ110" i="23"/>
  <c r="IP110" i="23"/>
  <c r="IQ110" i="23"/>
  <c r="IR110" i="23" s="1"/>
  <c r="IG111" i="23"/>
  <c r="II111" i="23" s="1"/>
  <c r="IJ111" i="23"/>
  <c r="IP111" i="23"/>
  <c r="IQ111" i="23"/>
  <c r="IR111" i="23" s="1"/>
  <c r="IG112" i="23"/>
  <c r="IH112" i="23" s="1"/>
  <c r="IJ112" i="23"/>
  <c r="IP112" i="23"/>
  <c r="IQ112" i="23"/>
  <c r="IR112" i="23" s="1"/>
  <c r="IG113" i="23"/>
  <c r="IH113" i="23" s="1"/>
  <c r="IJ113" i="23"/>
  <c r="IP113" i="23"/>
  <c r="IQ113" i="23"/>
  <c r="IR113" i="23" s="1"/>
  <c r="IG114" i="23"/>
  <c r="IJ114" i="23"/>
  <c r="IP114" i="23"/>
  <c r="IQ114" i="23"/>
  <c r="IR114" i="23" s="1"/>
  <c r="IG115" i="23"/>
  <c r="II115" i="23" s="1"/>
  <c r="IJ115" i="23"/>
  <c r="IP115" i="23"/>
  <c r="IQ115" i="23"/>
  <c r="IR115" i="23" s="1"/>
  <c r="IG116" i="23"/>
  <c r="IH116" i="23" s="1"/>
  <c r="IJ116" i="23"/>
  <c r="IP116" i="23"/>
  <c r="IQ116" i="23"/>
  <c r="IR116" i="23" s="1"/>
  <c r="IG117" i="23"/>
  <c r="IH117" i="23" s="1"/>
  <c r="IJ117" i="23"/>
  <c r="IP117" i="23"/>
  <c r="IQ117" i="23"/>
  <c r="IR117" i="23" s="1"/>
  <c r="IG118" i="23"/>
  <c r="II118" i="23" s="1"/>
  <c r="IJ118" i="23"/>
  <c r="IP118" i="23"/>
  <c r="IQ118" i="23"/>
  <c r="IR118" i="23" s="1"/>
  <c r="IG119" i="23"/>
  <c r="II119" i="23" s="1"/>
  <c r="IJ119" i="23"/>
  <c r="IP119" i="23"/>
  <c r="IQ119" i="23"/>
  <c r="IR119" i="23" s="1"/>
  <c r="IG120" i="23"/>
  <c r="IH120" i="23" s="1"/>
  <c r="IJ120" i="23"/>
  <c r="IP120" i="23"/>
  <c r="IQ120" i="23"/>
  <c r="IR120" i="23" s="1"/>
  <c r="IG121" i="23"/>
  <c r="IH121" i="23" s="1"/>
  <c r="IJ121" i="23"/>
  <c r="IP121" i="23"/>
  <c r="IQ121" i="23"/>
  <c r="IR121" i="23" s="1"/>
  <c r="IG122" i="23"/>
  <c r="IJ122" i="23"/>
  <c r="IP122" i="23"/>
  <c r="IQ122" i="23"/>
  <c r="IR122" i="23" s="1"/>
  <c r="IG123" i="23"/>
  <c r="II123" i="23" s="1"/>
  <c r="IJ123" i="23"/>
  <c r="IP123" i="23"/>
  <c r="IQ123" i="23"/>
  <c r="IR123" i="23" s="1"/>
  <c r="IG124" i="23"/>
  <c r="II124" i="23" s="1"/>
  <c r="IJ124" i="23"/>
  <c r="IP124" i="23"/>
  <c r="IQ124" i="23"/>
  <c r="IR124" i="23" s="1"/>
  <c r="IG125" i="23"/>
  <c r="IH125" i="23" s="1"/>
  <c r="IJ125" i="23"/>
  <c r="IP125" i="23"/>
  <c r="IQ125" i="23"/>
  <c r="IR125" i="23" s="1"/>
  <c r="IG126" i="23"/>
  <c r="IH126" i="23" s="1"/>
  <c r="IJ126" i="23"/>
  <c r="IP126" i="23"/>
  <c r="IQ126" i="23"/>
  <c r="IR126" i="23" s="1"/>
  <c r="IG127" i="23"/>
  <c r="II127" i="23" s="1"/>
  <c r="IJ127" i="23"/>
  <c r="IP127" i="23"/>
  <c r="IQ127" i="23"/>
  <c r="IR127" i="23" s="1"/>
  <c r="IG128" i="23"/>
  <c r="II128" i="23" s="1"/>
  <c r="IJ128" i="23"/>
  <c r="IP128" i="23"/>
  <c r="IQ128" i="23"/>
  <c r="IR128" i="23" s="1"/>
  <c r="IG129" i="23"/>
  <c r="IH129" i="23" s="1"/>
  <c r="IJ129" i="23"/>
  <c r="IP129" i="23"/>
  <c r="IQ129" i="23"/>
  <c r="IR129" i="23" s="1"/>
  <c r="IG130" i="23"/>
  <c r="IJ130" i="23"/>
  <c r="IP130" i="23"/>
  <c r="IQ130" i="23"/>
  <c r="IR130" i="23" s="1"/>
  <c r="IG131" i="23"/>
  <c r="II131" i="23" s="1"/>
  <c r="IJ131" i="23"/>
  <c r="IP131" i="23"/>
  <c r="IQ131" i="23"/>
  <c r="IR131" i="23" s="1"/>
  <c r="IG132" i="23"/>
  <c r="IH132" i="23" s="1"/>
  <c r="IJ132" i="23"/>
  <c r="IP132" i="23"/>
  <c r="IQ132" i="23"/>
  <c r="IR132" i="23" s="1"/>
  <c r="IG133" i="23"/>
  <c r="II133" i="23" s="1"/>
  <c r="IJ133" i="23"/>
  <c r="IP133" i="23"/>
  <c r="IQ133" i="23"/>
  <c r="IR133" i="23" s="1"/>
  <c r="IG134" i="23"/>
  <c r="IH134" i="23" s="1"/>
  <c r="IJ134" i="23"/>
  <c r="IP134" i="23"/>
  <c r="IQ134" i="23"/>
  <c r="IR134" i="23" s="1"/>
  <c r="IG135" i="23"/>
  <c r="IH135" i="23" s="1"/>
  <c r="IJ135" i="23"/>
  <c r="IP135" i="23"/>
  <c r="IQ135" i="23"/>
  <c r="IR135" i="23" s="1"/>
  <c r="IG136" i="23"/>
  <c r="II136" i="23" s="1"/>
  <c r="IJ136" i="23"/>
  <c r="IP136" i="23"/>
  <c r="IQ136" i="23"/>
  <c r="IR136" i="23" s="1"/>
  <c r="IG137" i="23"/>
  <c r="IH137" i="23" s="1"/>
  <c r="IJ137" i="23"/>
  <c r="IP137" i="23"/>
  <c r="IQ137" i="23"/>
  <c r="IR137" i="23" s="1"/>
  <c r="IG138" i="23"/>
  <c r="IJ138" i="23"/>
  <c r="IP138" i="23"/>
  <c r="IQ138" i="23"/>
  <c r="IR138" i="23" s="1"/>
  <c r="IG139" i="23"/>
  <c r="II139" i="23" s="1"/>
  <c r="IJ139" i="23"/>
  <c r="IP139" i="23"/>
  <c r="IQ139" i="23"/>
  <c r="IR139" i="23" s="1"/>
  <c r="IG140" i="23"/>
  <c r="II140" i="23" s="1"/>
  <c r="IJ140" i="23"/>
  <c r="IP140" i="23"/>
  <c r="IQ140" i="23"/>
  <c r="IR140" i="23" s="1"/>
  <c r="IG141" i="23"/>
  <c r="II141" i="23" s="1"/>
  <c r="IJ141" i="23"/>
  <c r="IP141" i="23"/>
  <c r="IQ141" i="23"/>
  <c r="IR141" i="23" s="1"/>
  <c r="IG142" i="23"/>
  <c r="IH142" i="23" s="1"/>
  <c r="IJ142" i="23"/>
  <c r="IP142" i="23"/>
  <c r="IQ142" i="23"/>
  <c r="IR142" i="23" s="1"/>
  <c r="IG143" i="23"/>
  <c r="II143" i="23" s="1"/>
  <c r="IJ143" i="23"/>
  <c r="IP143" i="23"/>
  <c r="IQ143" i="23"/>
  <c r="IR143" i="23" s="1"/>
  <c r="IG144" i="23"/>
  <c r="II144" i="23" s="1"/>
  <c r="IJ144" i="23"/>
  <c r="IP144" i="23"/>
  <c r="IQ144" i="23"/>
  <c r="IR144" i="23" s="1"/>
  <c r="IG145" i="23"/>
  <c r="IH145" i="23" s="1"/>
  <c r="IJ145" i="23"/>
  <c r="IP145" i="23"/>
  <c r="IQ145" i="23"/>
  <c r="IR145" i="23" s="1"/>
  <c r="IG146" i="23"/>
  <c r="II146" i="23" s="1"/>
  <c r="IJ146" i="23"/>
  <c r="IP146" i="23"/>
  <c r="IQ146" i="23"/>
  <c r="IR146" i="23" s="1"/>
  <c r="IG147" i="23"/>
  <c r="IH147" i="23" s="1"/>
  <c r="IJ147" i="23"/>
  <c r="IP147" i="23"/>
  <c r="IQ147" i="23"/>
  <c r="IR147" i="23" s="1"/>
  <c r="IG148" i="23"/>
  <c r="IH148" i="23" s="1"/>
  <c r="IJ148" i="23"/>
  <c r="IP148" i="23"/>
  <c r="IQ148" i="23"/>
  <c r="IR148" i="23" s="1"/>
  <c r="IG149" i="23"/>
  <c r="II149" i="23" s="1"/>
  <c r="IJ149" i="23"/>
  <c r="IP149" i="23"/>
  <c r="IQ149" i="23"/>
  <c r="IR149" i="23" s="1"/>
  <c r="IG150" i="23"/>
  <c r="IH150" i="23" s="1"/>
  <c r="IJ150" i="23"/>
  <c r="IP150" i="23"/>
  <c r="IQ150" i="23"/>
  <c r="IR150" i="23" s="1"/>
  <c r="IG151" i="23"/>
  <c r="IH151" i="23" s="1"/>
  <c r="IJ151" i="23"/>
  <c r="IP151" i="23"/>
  <c r="IQ151" i="23"/>
  <c r="IR151" i="23" s="1"/>
  <c r="IG152" i="23"/>
  <c r="IH152" i="23" s="1"/>
  <c r="IJ152" i="23"/>
  <c r="IP152" i="23"/>
  <c r="IQ152" i="23"/>
  <c r="IR152" i="23" s="1"/>
  <c r="IG153" i="23"/>
  <c r="IH153" i="23" s="1"/>
  <c r="IJ153" i="23"/>
  <c r="IP153" i="23"/>
  <c r="IQ153" i="23"/>
  <c r="IR153" i="23" s="1"/>
  <c r="IG154" i="23"/>
  <c r="II154" i="23" s="1"/>
  <c r="IJ154" i="23"/>
  <c r="IP154" i="23"/>
  <c r="IQ154" i="23"/>
  <c r="IR154" i="23" s="1"/>
  <c r="IG155" i="23"/>
  <c r="IH155" i="23" s="1"/>
  <c r="IJ155" i="23"/>
  <c r="IP155" i="23"/>
  <c r="IQ155" i="23"/>
  <c r="IR155" i="23" s="1"/>
  <c r="IG156" i="23"/>
  <c r="IH156" i="23" s="1"/>
  <c r="IJ156" i="23"/>
  <c r="IP156" i="23"/>
  <c r="IQ156" i="23"/>
  <c r="IR156" i="23" s="1"/>
  <c r="IG157" i="23"/>
  <c r="IH157" i="23" s="1"/>
  <c r="IJ157" i="23"/>
  <c r="IP157" i="23"/>
  <c r="IQ157" i="23"/>
  <c r="IR157" i="23" s="1"/>
  <c r="IG158" i="23"/>
  <c r="II158" i="23" s="1"/>
  <c r="IJ158" i="23"/>
  <c r="IP158" i="23"/>
  <c r="IQ158" i="23"/>
  <c r="IR158" i="23" s="1"/>
  <c r="IG159" i="23"/>
  <c r="IH159" i="23" s="1"/>
  <c r="IJ159" i="23"/>
  <c r="IP159" i="23"/>
  <c r="IQ159" i="23"/>
  <c r="IR159" i="23" s="1"/>
  <c r="IG160" i="23"/>
  <c r="IH160" i="23" s="1"/>
  <c r="IJ160" i="23"/>
  <c r="IP160" i="23"/>
  <c r="IQ160" i="23"/>
  <c r="IR160" i="23" s="1"/>
  <c r="IG161" i="23"/>
  <c r="IH161" i="23" s="1"/>
  <c r="IJ161" i="23"/>
  <c r="IP161" i="23"/>
  <c r="IQ161" i="23"/>
  <c r="IR161" i="23" s="1"/>
  <c r="IG162" i="23"/>
  <c r="II162" i="23" s="1"/>
  <c r="IJ162" i="23"/>
  <c r="IP162" i="23"/>
  <c r="IQ162" i="23"/>
  <c r="IR162" i="23" s="1"/>
  <c r="IG163" i="23"/>
  <c r="II163" i="23" s="1"/>
  <c r="IJ163" i="23"/>
  <c r="IP163" i="23"/>
  <c r="IQ163" i="23"/>
  <c r="IR163" i="23" s="1"/>
  <c r="IG164" i="23"/>
  <c r="II164" i="23" s="1"/>
  <c r="IJ164" i="23"/>
  <c r="IP164" i="23"/>
  <c r="IQ164" i="23"/>
  <c r="IR164" i="23" s="1"/>
  <c r="IG165" i="23"/>
  <c r="IH165" i="23" s="1"/>
  <c r="IJ165" i="23"/>
  <c r="IP165" i="23"/>
  <c r="IQ165" i="23"/>
  <c r="IR165" i="23" s="1"/>
  <c r="IG166" i="23"/>
  <c r="IH166" i="23" s="1"/>
  <c r="IJ166" i="23"/>
  <c r="IP166" i="23"/>
  <c r="IQ166" i="23"/>
  <c r="IR166" i="23" s="1"/>
  <c r="IG167" i="23"/>
  <c r="IH167" i="23" s="1"/>
  <c r="IJ167" i="23"/>
  <c r="IP167" i="23"/>
  <c r="IQ167" i="23"/>
  <c r="IR167" i="23" s="1"/>
  <c r="IG168" i="23"/>
  <c r="II168" i="23" s="1"/>
  <c r="IJ168" i="23"/>
  <c r="IP168" i="23"/>
  <c r="IQ168" i="23"/>
  <c r="IR168" i="23" s="1"/>
  <c r="IG169" i="23"/>
  <c r="IH169" i="23" s="1"/>
  <c r="IJ169" i="23"/>
  <c r="IP169" i="23"/>
  <c r="IQ169" i="23"/>
  <c r="IR169" i="23" s="1"/>
  <c r="IG170" i="23"/>
  <c r="II170" i="23" s="1"/>
  <c r="IJ170" i="23"/>
  <c r="IP170" i="23"/>
  <c r="IQ170" i="23"/>
  <c r="IR170" i="23" s="1"/>
  <c r="IG171" i="23"/>
  <c r="II171" i="23" s="1"/>
  <c r="IJ171" i="23"/>
  <c r="IP171" i="23"/>
  <c r="IQ171" i="23"/>
  <c r="IR171" i="23" s="1"/>
  <c r="IG172" i="23"/>
  <c r="II172" i="23" s="1"/>
  <c r="IJ172" i="23"/>
  <c r="IP172" i="23"/>
  <c r="IQ172" i="23"/>
  <c r="IR172" i="23" s="1"/>
  <c r="IG173" i="23"/>
  <c r="IH173" i="23" s="1"/>
  <c r="IJ173" i="23"/>
  <c r="IP173" i="23"/>
  <c r="IQ173" i="23"/>
  <c r="IR173" i="23" s="1"/>
  <c r="IG174" i="23"/>
  <c r="II174" i="23" s="1"/>
  <c r="IJ174" i="23"/>
  <c r="IP174" i="23"/>
  <c r="IQ174" i="23"/>
  <c r="IR174" i="23" s="1"/>
  <c r="IG175" i="23"/>
  <c r="II175" i="23" s="1"/>
  <c r="IJ175" i="23"/>
  <c r="IP175" i="23"/>
  <c r="IQ175" i="23"/>
  <c r="IR175" i="23" s="1"/>
  <c r="IG176" i="23"/>
  <c r="II176" i="23" s="1"/>
  <c r="IJ176" i="23"/>
  <c r="IP176" i="23"/>
  <c r="IQ176" i="23"/>
  <c r="IR176" i="23" s="1"/>
  <c r="IG177" i="23"/>
  <c r="IH177" i="23" s="1"/>
  <c r="IJ177" i="23"/>
  <c r="IP177" i="23"/>
  <c r="IQ177" i="23"/>
  <c r="IR177" i="23" s="1"/>
  <c r="IG178" i="23"/>
  <c r="II178" i="23" s="1"/>
  <c r="IJ178" i="23"/>
  <c r="IP178" i="23"/>
  <c r="IQ178" i="23"/>
  <c r="IR178" i="23" s="1"/>
  <c r="IG179" i="23"/>
  <c r="IH179" i="23" s="1"/>
  <c r="IJ179" i="23"/>
  <c r="IP179" i="23"/>
  <c r="IQ179" i="23"/>
  <c r="IR179" i="23" s="1"/>
  <c r="IG180" i="23"/>
  <c r="II180" i="23" s="1"/>
  <c r="IJ180" i="23"/>
  <c r="IP180" i="23"/>
  <c r="IQ180" i="23"/>
  <c r="IR180" i="23" s="1"/>
  <c r="IG181" i="23"/>
  <c r="IH181" i="23" s="1"/>
  <c r="IJ181" i="23"/>
  <c r="IP181" i="23"/>
  <c r="IQ181" i="23"/>
  <c r="IR181" i="23" s="1"/>
  <c r="IG182" i="23"/>
  <c r="II182" i="23" s="1"/>
  <c r="IJ182" i="23"/>
  <c r="IP182" i="23"/>
  <c r="IQ182" i="23"/>
  <c r="IR182" i="23" s="1"/>
  <c r="IG183" i="23"/>
  <c r="II183" i="23" s="1"/>
  <c r="IJ183" i="23"/>
  <c r="IP183" i="23"/>
  <c r="IQ183" i="23"/>
  <c r="IR183" i="23" s="1"/>
  <c r="IG184" i="23"/>
  <c r="IH184" i="23" s="1"/>
  <c r="IJ184" i="23"/>
  <c r="IP184" i="23"/>
  <c r="IQ184" i="23"/>
  <c r="IR184" i="23" s="1"/>
  <c r="IG185" i="23"/>
  <c r="IH185" i="23" s="1"/>
  <c r="IJ185" i="23"/>
  <c r="IP185" i="23"/>
  <c r="IQ185" i="23"/>
  <c r="IR185" i="23" s="1"/>
  <c r="IG186" i="23"/>
  <c r="II186" i="23" s="1"/>
  <c r="IJ186" i="23"/>
  <c r="IP186" i="23"/>
  <c r="IQ186" i="23"/>
  <c r="IR186" i="23" s="1"/>
  <c r="IG187" i="23"/>
  <c r="II187" i="23" s="1"/>
  <c r="IJ187" i="23"/>
  <c r="IP187" i="23"/>
  <c r="IQ187" i="23"/>
  <c r="IR187" i="23" s="1"/>
  <c r="IG188" i="23"/>
  <c r="IH188" i="23" s="1"/>
  <c r="IJ188" i="23"/>
  <c r="IP188" i="23"/>
  <c r="IQ188" i="23"/>
  <c r="IR188" i="23" s="1"/>
  <c r="IG189" i="23"/>
  <c r="IH189" i="23" s="1"/>
  <c r="IJ189" i="23"/>
  <c r="IP189" i="23"/>
  <c r="IQ189" i="23"/>
  <c r="IR189" i="23" s="1"/>
  <c r="IG190" i="23"/>
  <c r="II190" i="23" s="1"/>
  <c r="IJ190" i="23"/>
  <c r="IP190" i="23"/>
  <c r="IQ190" i="23"/>
  <c r="IR190" i="23" s="1"/>
  <c r="IH139" i="23" l="1"/>
  <c r="IH128" i="23"/>
  <c r="II73" i="23"/>
  <c r="II96" i="23"/>
  <c r="II145" i="23"/>
  <c r="IH178" i="23"/>
  <c r="II137" i="23"/>
  <c r="IH149" i="23"/>
  <c r="II134" i="23"/>
  <c r="II89" i="23"/>
  <c r="IH171" i="23"/>
  <c r="IH183" i="23"/>
  <c r="IH172" i="23"/>
  <c r="II155" i="23"/>
  <c r="II101" i="23"/>
  <c r="II181" i="23"/>
  <c r="II46" i="23"/>
  <c r="IH168" i="23"/>
  <c r="II161" i="23"/>
  <c r="IH115" i="23"/>
  <c r="II87" i="23"/>
  <c r="II39" i="23"/>
  <c r="IH164" i="23"/>
  <c r="IH94" i="23"/>
  <c r="IH75" i="23"/>
  <c r="II86" i="23"/>
  <c r="II160" i="23"/>
  <c r="IH187" i="23"/>
  <c r="II173" i="23"/>
  <c r="IH104" i="23"/>
  <c r="IH69" i="23"/>
  <c r="II97" i="23"/>
  <c r="II54" i="23"/>
  <c r="II49" i="23"/>
  <c r="II40" i="23"/>
  <c r="II152" i="23"/>
  <c r="IH180" i="23"/>
  <c r="II125" i="23"/>
  <c r="IH56" i="23"/>
  <c r="II189" i="23"/>
  <c r="IH186" i="23"/>
  <c r="IH176" i="23"/>
  <c r="II165" i="23"/>
  <c r="II157" i="23"/>
  <c r="II148" i="23"/>
  <c r="IH143" i="23"/>
  <c r="IH124" i="23"/>
  <c r="IH119" i="23"/>
  <c r="II88" i="23"/>
  <c r="II64" i="23"/>
  <c r="IH136" i="23"/>
  <c r="II112" i="23"/>
  <c r="IH107" i="23"/>
  <c r="II93" i="23"/>
  <c r="II81" i="23"/>
  <c r="II72" i="23"/>
  <c r="II70" i="23"/>
  <c r="IH67" i="23"/>
  <c r="IH51" i="23"/>
  <c r="II121" i="23"/>
  <c r="II116" i="23"/>
  <c r="IH59" i="23"/>
  <c r="II185" i="23"/>
  <c r="II179" i="23"/>
  <c r="IH162" i="23"/>
  <c r="II159" i="23"/>
  <c r="IH154" i="23"/>
  <c r="II151" i="23"/>
  <c r="IH133" i="23"/>
  <c r="IH109" i="23"/>
  <c r="II102" i="23"/>
  <c r="IH80" i="23"/>
  <c r="II57" i="23"/>
  <c r="IH43" i="23"/>
  <c r="II113" i="23"/>
  <c r="IH77" i="23"/>
  <c r="IH62" i="23"/>
  <c r="II184" i="23"/>
  <c r="II188" i="23"/>
  <c r="II126" i="23"/>
  <c r="II120" i="23"/>
  <c r="II78" i="23"/>
  <c r="II48" i="23"/>
  <c r="II38" i="23"/>
  <c r="II177" i="23"/>
  <c r="IH174" i="23"/>
  <c r="IH170" i="23"/>
  <c r="II167" i="23"/>
  <c r="II153" i="23"/>
  <c r="IH144" i="23"/>
  <c r="IH141" i="23"/>
  <c r="II129" i="23"/>
  <c r="II117" i="23"/>
  <c r="IH111" i="23"/>
  <c r="IH83" i="23"/>
  <c r="II63" i="23"/>
  <c r="IH53" i="23"/>
  <c r="II166" i="23"/>
  <c r="II156" i="23"/>
  <c r="II135" i="23"/>
  <c r="II150" i="23"/>
  <c r="IH91" i="23"/>
  <c r="IH85" i="23"/>
  <c r="II71" i="23"/>
  <c r="II65" i="23"/>
  <c r="IH61" i="23"/>
  <c r="II47" i="23"/>
  <c r="II110" i="23"/>
  <c r="II105" i="23"/>
  <c r="IH99" i="23"/>
  <c r="II79" i="23"/>
  <c r="II55" i="23"/>
  <c r="II41" i="23"/>
  <c r="II138" i="23"/>
  <c r="IH138" i="23"/>
  <c r="IH190" i="23"/>
  <c r="IH182" i="23"/>
  <c r="IH175" i="23"/>
  <c r="IH163" i="23"/>
  <c r="IH158" i="23"/>
  <c r="IH146" i="23"/>
  <c r="IH140" i="23"/>
  <c r="IH131" i="23"/>
  <c r="IH127" i="23"/>
  <c r="II122" i="23"/>
  <c r="IH122" i="23"/>
  <c r="IH118" i="23"/>
  <c r="IH108" i="23"/>
  <c r="IH100" i="23"/>
  <c r="IH92" i="23"/>
  <c r="IH84" i="23"/>
  <c r="IH76" i="23"/>
  <c r="IH68" i="23"/>
  <c r="IH60" i="23"/>
  <c r="IH52" i="23"/>
  <c r="IH44" i="23"/>
  <c r="II147" i="23"/>
  <c r="II142" i="23"/>
  <c r="II132" i="23"/>
  <c r="II45" i="23"/>
  <c r="IH123" i="23"/>
  <c r="II114" i="23"/>
  <c r="IH114" i="23"/>
  <c r="II106" i="23"/>
  <c r="IH106" i="23"/>
  <c r="II98" i="23"/>
  <c r="IH98" i="23"/>
  <c r="II90" i="23"/>
  <c r="IH90" i="23"/>
  <c r="II82" i="23"/>
  <c r="IH82" i="23"/>
  <c r="II74" i="23"/>
  <c r="IH74" i="23"/>
  <c r="II66" i="23"/>
  <c r="IH66" i="23"/>
  <c r="II58" i="23"/>
  <c r="IH58" i="23"/>
  <c r="II50" i="23"/>
  <c r="IH50" i="23"/>
  <c r="II103" i="23"/>
  <c r="II95" i="23"/>
  <c r="II130" i="23"/>
  <c r="IH130" i="23"/>
  <c r="II169" i="23"/>
  <c r="IH42" i="23"/>
  <c r="HO4" i="23"/>
  <c r="P2" i="27"/>
  <c r="P3" i="27"/>
  <c r="A6" i="27" l="1"/>
  <c r="I10" i="23" l="1"/>
  <c r="I14" i="23"/>
  <c r="I11" i="23"/>
  <c r="HR25" i="23" l="1"/>
  <c r="HQ11" i="23"/>
  <c r="HS25" i="23" l="1"/>
  <c r="HS27" i="23" s="1"/>
  <c r="HR27" i="23"/>
  <c r="HQ7" i="23"/>
  <c r="J10" i="27" l="1"/>
  <c r="HS6" i="23"/>
  <c r="K6" i="23" l="1"/>
  <c r="I14" i="27" l="1"/>
  <c r="L14" i="27" s="1"/>
  <c r="J14" i="27"/>
  <c r="I10" i="27"/>
  <c r="L10" i="27" s="1"/>
  <c r="HH1" i="23" l="1"/>
  <c r="HK30" i="23" s="1"/>
  <c r="HT1" i="23"/>
  <c r="HP4" i="23"/>
  <c r="IB176" i="23" s="1"/>
  <c r="HI9" i="23" l="1"/>
  <c r="IZ176" i="23" a="1"/>
  <c r="IZ176" i="23" s="1"/>
  <c r="IX178" i="23"/>
  <c r="HM189" i="23" a="1"/>
  <c r="HM189" i="23" s="1"/>
  <c r="E192" i="27" s="1"/>
  <c r="HM162" i="23" a="1"/>
  <c r="HM162" i="23" s="1"/>
  <c r="E165" i="27" s="1"/>
  <c r="HK47" i="23"/>
  <c r="HN163" i="23"/>
  <c r="JA163" i="23" s="1"/>
  <c r="IZ152" i="23" a="1"/>
  <c r="IZ152" i="23" s="1"/>
  <c r="HI143" i="23"/>
  <c r="HL182" i="23"/>
  <c r="HK182" i="23"/>
  <c r="IZ142" i="23" a="1"/>
  <c r="IZ142" i="23" s="1"/>
  <c r="HI179" i="23"/>
  <c r="HM130" i="23" a="1"/>
  <c r="HM130" i="23" s="1"/>
  <c r="E133" i="27" s="1"/>
  <c r="IX190" i="23"/>
  <c r="HN166" i="23"/>
  <c r="JA166" i="23" s="1"/>
  <c r="HK126" i="23"/>
  <c r="HM190" i="23" a="1"/>
  <c r="HM190" i="23" s="1"/>
  <c r="E193" i="27" s="1"/>
  <c r="HN165" i="23"/>
  <c r="JA165" i="23" s="1"/>
  <c r="HL119" i="23"/>
  <c r="IY119" i="23" s="1"/>
  <c r="HI189" i="23"/>
  <c r="HM176" i="23" a="1"/>
  <c r="HM176" i="23" s="1"/>
  <c r="E179" i="27" s="1"/>
  <c r="HL152" i="23"/>
  <c r="IY152" i="23" s="1"/>
  <c r="IZ117" i="23" a="1"/>
  <c r="IZ117" i="23" s="1"/>
  <c r="HI107" i="23"/>
  <c r="HN185" i="23"/>
  <c r="JA185" i="23" s="1"/>
  <c r="IZ170" i="23" a="1"/>
  <c r="IZ170" i="23" s="1"/>
  <c r="HK151" i="23"/>
  <c r="HM185" i="23" a="1"/>
  <c r="HM185" i="23" s="1"/>
  <c r="E188" i="27" s="1"/>
  <c r="HM168" i="23" a="1"/>
  <c r="HM168" i="23" s="1"/>
  <c r="E171" i="27" s="1"/>
  <c r="HI150" i="23"/>
  <c r="IZ106" i="23" a="1"/>
  <c r="IZ106" i="23" s="1"/>
  <c r="HL185" i="23"/>
  <c r="IY185" i="23" s="1"/>
  <c r="HK172" i="23"/>
  <c r="IX157" i="23"/>
  <c r="HL136" i="23"/>
  <c r="IY136" i="23" s="1"/>
  <c r="HI100" i="23"/>
  <c r="IZ182" i="23" a="1"/>
  <c r="IZ182" i="23" s="1"/>
  <c r="HI172" i="23"/>
  <c r="HI156" i="23"/>
  <c r="HK135" i="23"/>
  <c r="HN92" i="23"/>
  <c r="JA92" i="23" s="1"/>
  <c r="HL188" i="23"/>
  <c r="IY188" i="23" s="1"/>
  <c r="HL180" i="23"/>
  <c r="IY180" i="23" s="1"/>
  <c r="HN171" i="23"/>
  <c r="JA171" i="23" s="1"/>
  <c r="HM160" i="23" a="1"/>
  <c r="HM160" i="23" s="1"/>
  <c r="E163" i="27" s="1"/>
  <c r="IX144" i="23"/>
  <c r="HM124" i="23" a="1"/>
  <c r="HM124" i="23" s="1"/>
  <c r="E127" i="27" s="1"/>
  <c r="IZ90" i="23" a="1"/>
  <c r="IZ90" i="23" s="1"/>
  <c r="HM187" i="23" a="1"/>
  <c r="HM187" i="23" s="1"/>
  <c r="E190" i="27" s="1"/>
  <c r="IZ179" i="23" a="1"/>
  <c r="IZ179" i="23" s="1"/>
  <c r="HI171" i="23"/>
  <c r="HL160" i="23"/>
  <c r="IY160" i="23" s="1"/>
  <c r="IX143" i="23"/>
  <c r="HM123" i="23" a="1"/>
  <c r="HM123" i="23" s="1"/>
  <c r="E126" i="27" s="1"/>
  <c r="HN85" i="23"/>
  <c r="JA85" i="23" s="1"/>
  <c r="HK186" i="23"/>
  <c r="IX181" i="23"/>
  <c r="IZ175" i="23" a="1"/>
  <c r="IZ175" i="23" s="1"/>
  <c r="HI167" i="23"/>
  <c r="HI159" i="23"/>
  <c r="IZ149" i="23" a="1"/>
  <c r="IZ149" i="23" s="1"/>
  <c r="HL134" i="23"/>
  <c r="IY134" i="23" s="1"/>
  <c r="IZ108" i="23" a="1"/>
  <c r="IZ108" i="23" s="1"/>
  <c r="HI83" i="23"/>
  <c r="IZ185" i="23" a="1"/>
  <c r="IZ185" i="23" s="1"/>
  <c r="HN181" i="23"/>
  <c r="JA181" i="23" s="1"/>
  <c r="HL174" i="23"/>
  <c r="IY174" i="23" s="1"/>
  <c r="IZ166" i="23" a="1"/>
  <c r="IZ166" i="23" s="1"/>
  <c r="IZ158" i="23" a="1"/>
  <c r="IZ158" i="23" s="1"/>
  <c r="IZ144" i="23" a="1"/>
  <c r="IZ144" i="23" s="1"/>
  <c r="HN130" i="23"/>
  <c r="JA130" i="23" s="1"/>
  <c r="IX107" i="23"/>
  <c r="HL81" i="23"/>
  <c r="IY81" i="23" s="1"/>
  <c r="HK140" i="23"/>
  <c r="IZ129" i="23" a="1"/>
  <c r="IZ129" i="23" s="1"/>
  <c r="HN116" i="23"/>
  <c r="JA116" i="23" s="1"/>
  <c r="IZ98" i="23" a="1"/>
  <c r="IZ98" i="23" s="1"/>
  <c r="HN76" i="23"/>
  <c r="JA76" i="23" s="1"/>
  <c r="IX149" i="23"/>
  <c r="IZ187" i="23" a="1"/>
  <c r="IZ187" i="23" s="1"/>
  <c r="HI184" i="23"/>
  <c r="HK180" i="23"/>
  <c r="IZ174" i="23" a="1"/>
  <c r="IZ174" i="23" s="1"/>
  <c r="HN170" i="23"/>
  <c r="JA170" i="23" s="1"/>
  <c r="HI163" i="23"/>
  <c r="HL156" i="23"/>
  <c r="D159" i="27" s="1"/>
  <c r="N159" i="27" s="1" a="1"/>
  <c r="N159" i="27" s="1"/>
  <c r="HL139" i="23"/>
  <c r="IY139" i="23" s="1"/>
  <c r="HL129" i="23"/>
  <c r="IY129" i="23" s="1"/>
  <c r="HN111" i="23"/>
  <c r="JA111" i="23" s="1"/>
  <c r="IX97" i="23"/>
  <c r="IX73" i="23"/>
  <c r="IX187" i="23"/>
  <c r="HL183" i="23"/>
  <c r="D186" i="27" s="1"/>
  <c r="N186" i="27" s="1" a="1"/>
  <c r="N186" i="27" s="1"/>
  <c r="HI180" i="23"/>
  <c r="HM174" i="23" a="1"/>
  <c r="HM174" i="23" s="1"/>
  <c r="E177" i="27" s="1"/>
  <c r="HN168" i="23"/>
  <c r="JA168" i="23" s="1"/>
  <c r="IZ162" i="23" a="1"/>
  <c r="IZ162" i="23" s="1"/>
  <c r="HK156" i="23"/>
  <c r="HI146" i="23"/>
  <c r="HI138" i="23"/>
  <c r="HM126" i="23" a="1"/>
  <c r="HM126" i="23" s="1"/>
  <c r="E129" i="27" s="1"/>
  <c r="HI111" i="23"/>
  <c r="HL97" i="23"/>
  <c r="IY97" i="23" s="1"/>
  <c r="HM70" i="23" a="1"/>
  <c r="HM70" i="23" s="1"/>
  <c r="E73" i="27" s="1"/>
  <c r="IC116" i="23"/>
  <c r="IX189" i="23"/>
  <c r="HL187" i="23"/>
  <c r="IY187" i="23" s="1"/>
  <c r="IZ183" i="23" a="1"/>
  <c r="IZ183" i="23" s="1"/>
  <c r="HM181" i="23" a="1"/>
  <c r="HM181" i="23" s="1"/>
  <c r="E184" i="27" s="1"/>
  <c r="HL178" i="23"/>
  <c r="IY178" i="23" s="1"/>
  <c r="HK174" i="23"/>
  <c r="IX169" i="23"/>
  <c r="HI165" i="23"/>
  <c r="HK160" i="23"/>
  <c r="IZ155" i="23" a="1"/>
  <c r="IZ155" i="23" s="1"/>
  <c r="IX147" i="23"/>
  <c r="IZ140" i="23" a="1"/>
  <c r="IZ140" i="23" s="1"/>
  <c r="HK133" i="23"/>
  <c r="HI126" i="23"/>
  <c r="HM115" i="23" a="1"/>
  <c r="HM115" i="23" s="1"/>
  <c r="E118" i="27" s="1"/>
  <c r="HM102" i="23" a="1"/>
  <c r="HM102" i="23" s="1"/>
  <c r="E105" i="27" s="1"/>
  <c r="HI90" i="23"/>
  <c r="HL67" i="23"/>
  <c r="D70" i="27" s="1"/>
  <c r="N70" i="27" s="1" a="1"/>
  <c r="N70" i="27" s="1"/>
  <c r="HN189" i="23"/>
  <c r="JA189" i="23" s="1"/>
  <c r="HM186" i="23" a="1"/>
  <c r="HM186" i="23" s="1"/>
  <c r="E189" i="27" s="1"/>
  <c r="HM183" i="23" a="1"/>
  <c r="HM183" i="23" s="1"/>
  <c r="E186" i="27" s="1"/>
  <c r="HL181" i="23"/>
  <c r="D184" i="27" s="1"/>
  <c r="N184" i="27" s="1" a="1"/>
  <c r="N184" i="27" s="1"/>
  <c r="HM177" i="23" a="1"/>
  <c r="HM177" i="23" s="1"/>
  <c r="E180" i="27" s="1"/>
  <c r="IX173" i="23"/>
  <c r="IX168" i="23"/>
  <c r="HK164" i="23"/>
  <c r="HK159" i="23"/>
  <c r="HI153" i="23"/>
  <c r="HN147" i="23"/>
  <c r="JA147" i="23" s="1"/>
  <c r="HL140" i="23"/>
  <c r="D143" i="27" s="1"/>
  <c r="N143" i="27" s="1" a="1"/>
  <c r="N143" i="27" s="1"/>
  <c r="HM132" i="23" a="1"/>
  <c r="HM132" i="23" s="1"/>
  <c r="E135" i="27" s="1"/>
  <c r="IX124" i="23"/>
  <c r="HI113" i="23"/>
  <c r="HI102" i="23"/>
  <c r="HM89" i="23" a="1"/>
  <c r="HM89" i="23" s="1"/>
  <c r="E92" i="27" s="1"/>
  <c r="IZ64" i="23" a="1"/>
  <c r="IZ64" i="23" s="1"/>
  <c r="IB190" i="23"/>
  <c r="IC168" i="23"/>
  <c r="IB183" i="23"/>
  <c r="ID153" i="23"/>
  <c r="ID136" i="23"/>
  <c r="HI121" i="23"/>
  <c r="IZ112" i="23" a="1"/>
  <c r="IZ112" i="23" s="1"/>
  <c r="HL106" i="23"/>
  <c r="D109" i="27" s="1"/>
  <c r="N109" i="27" s="1" a="1"/>
  <c r="N109" i="27" s="1"/>
  <c r="IX93" i="23"/>
  <c r="IZ82" i="23" a="1"/>
  <c r="IZ82" i="23" s="1"/>
  <c r="HN64" i="23"/>
  <c r="JA64" i="23" s="1"/>
  <c r="IZ172" i="23" a="1"/>
  <c r="IZ172" i="23" s="1"/>
  <c r="HM169" i="23" a="1"/>
  <c r="HM169" i="23" s="1"/>
  <c r="E172" i="27" s="1"/>
  <c r="HK166" i="23"/>
  <c r="HK162" i="23"/>
  <c r="HL157" i="23"/>
  <c r="IY157" i="23" s="1"/>
  <c r="IX152" i="23"/>
  <c r="HM147" i="23" a="1"/>
  <c r="HM147" i="23" s="1"/>
  <c r="E150" i="27" s="1"/>
  <c r="HM140" i="23" a="1"/>
  <c r="HM140" i="23" s="1"/>
  <c r="E143" i="27" s="1"/>
  <c r="IX134" i="23"/>
  <c r="HI129" i="23"/>
  <c r="HM120" i="23" a="1"/>
  <c r="HM120" i="23" s="1"/>
  <c r="E123" i="27" s="1"/>
  <c r="HM112" i="23" a="1"/>
  <c r="HM112" i="23" s="1"/>
  <c r="E115" i="27" s="1"/>
  <c r="HN103" i="23"/>
  <c r="JA103" i="23" s="1"/>
  <c r="HI93" i="23"/>
  <c r="HN82" i="23"/>
  <c r="JA82" i="23" s="1"/>
  <c r="IX55" i="23"/>
  <c r="HL189" i="23"/>
  <c r="D192" i="27" s="1"/>
  <c r="N192" i="27" s="1" a="1"/>
  <c r="N192" i="27" s="1"/>
  <c r="IX186" i="23"/>
  <c r="HI185" i="23"/>
  <c r="IX182" i="23"/>
  <c r="HI181" i="23"/>
  <c r="HN178" i="23"/>
  <c r="JA178" i="23" s="1"/>
  <c r="IX175" i="23"/>
  <c r="HN172" i="23"/>
  <c r="JA172" i="23" s="1"/>
  <c r="HI170" i="23"/>
  <c r="HL167" i="23"/>
  <c r="IY167" i="23" s="1"/>
  <c r="HN164" i="23"/>
  <c r="JA164" i="23" s="1"/>
  <c r="HI161" i="23"/>
  <c r="HK158" i="23"/>
  <c r="IX154" i="23"/>
  <c r="HN150" i="23"/>
  <c r="JA150" i="23" s="1"/>
  <c r="IZ146" i="23" a="1"/>
  <c r="IZ146" i="23" s="1"/>
  <c r="IX142" i="23"/>
  <c r="HM137" i="23" a="1"/>
  <c r="HM137" i="23" s="1"/>
  <c r="E140" i="27" s="1"/>
  <c r="HI133" i="23"/>
  <c r="IX128" i="23"/>
  <c r="HN122" i="23"/>
  <c r="JA122" i="23" s="1"/>
  <c r="HI116" i="23"/>
  <c r="HM110" i="23" a="1"/>
  <c r="HM110" i="23" s="1"/>
  <c r="E113" i="27" s="1"/>
  <c r="HM103" i="23" a="1"/>
  <c r="HM103" i="23" s="1"/>
  <c r="E106" i="27" s="1"/>
  <c r="HI97" i="23"/>
  <c r="HK89" i="23"/>
  <c r="HI75" i="23"/>
  <c r="IZ54" i="23" a="1"/>
  <c r="IZ54" i="23" s="1"/>
  <c r="IZ190" i="23" a="1"/>
  <c r="IZ190" i="23" s="1"/>
  <c r="HK189" i="23"/>
  <c r="HN186" i="23"/>
  <c r="JA186" i="23" s="1"/>
  <c r="IX184" i="23"/>
  <c r="HM182" i="23" a="1"/>
  <c r="HM182" i="23" s="1"/>
  <c r="E185" i="27" s="1"/>
  <c r="HM180" i="23" a="1"/>
  <c r="HM180" i="23" s="1"/>
  <c r="E183" i="27" s="1"/>
  <c r="HM178" i="23" a="1"/>
  <c r="HM178" i="23" s="1"/>
  <c r="E181" i="27" s="1"/>
  <c r="HM175" i="23" a="1"/>
  <c r="HM175" i="23" s="1"/>
  <c r="E178" i="27" s="1"/>
  <c r="HM172" i="23" a="1"/>
  <c r="HM172" i="23" s="1"/>
  <c r="E175" i="27" s="1"/>
  <c r="IZ169" i="23" a="1"/>
  <c r="IZ169" i="23" s="1"/>
  <c r="HK167" i="23"/>
  <c r="HL164" i="23"/>
  <c r="D167" i="27" s="1"/>
  <c r="N167" i="27" s="1" a="1"/>
  <c r="N167" i="27" s="1"/>
  <c r="IX160" i="23"/>
  <c r="IZ157" i="23" a="1"/>
  <c r="IZ157" i="23" s="1"/>
  <c r="HI154" i="23"/>
  <c r="HK150" i="23"/>
  <c r="HK146" i="23"/>
  <c r="HI141" i="23"/>
  <c r="HK137" i="23"/>
  <c r="HN132" i="23"/>
  <c r="JA132" i="23" s="1"/>
  <c r="HK127" i="23"/>
  <c r="HK121" i="23"/>
  <c r="IZ115" i="23" a="1"/>
  <c r="IZ115" i="23" s="1"/>
  <c r="HI109" i="23"/>
  <c r="HL103" i="23"/>
  <c r="IY103" i="23" s="1"/>
  <c r="IX95" i="23"/>
  <c r="HI86" i="23"/>
  <c r="IZ73" i="23" a="1"/>
  <c r="IZ73" i="23" s="1"/>
  <c r="IX51" i="23"/>
  <c r="IC128" i="23"/>
  <c r="ID157" i="23"/>
  <c r="IB173" i="23"/>
  <c r="IB168" i="23"/>
  <c r="ID154" i="23"/>
  <c r="HN57" i="23"/>
  <c r="JA57" i="23" s="1"/>
  <c r="HN71" i="23"/>
  <c r="JA71" i="23" s="1"/>
  <c r="HL78" i="23"/>
  <c r="IY78" i="23" s="1"/>
  <c r="HN86" i="23"/>
  <c r="JA86" i="23" s="1"/>
  <c r="HI91" i="23"/>
  <c r="IZ95" i="23" a="1"/>
  <c r="IZ95" i="23" s="1"/>
  <c r="IX99" i="23"/>
  <c r="HN104" i="23"/>
  <c r="JA104" i="23" s="1"/>
  <c r="IZ107" i="23" a="1"/>
  <c r="IZ107" i="23" s="1"/>
  <c r="HK111" i="23"/>
  <c r="HK114" i="23"/>
  <c r="HK118" i="23"/>
  <c r="HN121" i="23"/>
  <c r="JA121" i="23" s="1"/>
  <c r="HI125" i="23"/>
  <c r="HI128" i="23"/>
  <c r="IX130" i="23"/>
  <c r="HL133" i="23"/>
  <c r="IY133" i="23" s="1"/>
  <c r="HM136" i="23" a="1"/>
  <c r="HM136" i="23" s="1"/>
  <c r="E139" i="27" s="1"/>
  <c r="IX138" i="23"/>
  <c r="HL141" i="23"/>
  <c r="D144" i="27" s="1"/>
  <c r="N144" i="27" s="1" a="1"/>
  <c r="N144" i="27" s="1"/>
  <c r="HL144" i="23"/>
  <c r="D147" i="27" s="1"/>
  <c r="N147" i="27" s="1" a="1"/>
  <c r="N147" i="27" s="1"/>
  <c r="HL146" i="23"/>
  <c r="IY146" i="23" s="1"/>
  <c r="HN148" i="23"/>
  <c r="JA148" i="23" s="1"/>
  <c r="HL151" i="23"/>
  <c r="HL153" i="23"/>
  <c r="HI155" i="23"/>
  <c r="HM157" i="23" a="1"/>
  <c r="HM157" i="23" s="1"/>
  <c r="E160" i="27" s="1"/>
  <c r="HL159" i="23"/>
  <c r="IY159" i="23" s="1"/>
  <c r="HM161" i="23" a="1"/>
  <c r="HM161" i="23" s="1"/>
  <c r="E164" i="27" s="1"/>
  <c r="IX163" i="23"/>
  <c r="IZ165" i="23" a="1"/>
  <c r="IZ165" i="23" s="1"/>
  <c r="HM167" i="23" a="1"/>
  <c r="HM167" i="23" s="1"/>
  <c r="E170" i="27" s="1"/>
  <c r="HK171" i="23"/>
  <c r="HI173" i="23"/>
  <c r="HI175" i="23"/>
  <c r="HI177" i="23"/>
  <c r="HK179" i="23"/>
  <c r="HK181" i="23"/>
  <c r="HN182" i="23"/>
  <c r="JA182" i="23" s="1"/>
  <c r="HK184" i="23"/>
  <c r="HL186" i="23"/>
  <c r="IY186" i="23" s="1"/>
  <c r="HI188" i="23"/>
  <c r="HL190" i="23"/>
  <c r="IY190" i="23" s="1"/>
  <c r="IZ40" i="23" a="1"/>
  <c r="IZ40" i="23" s="1"/>
  <c r="HI59" i="23"/>
  <c r="IX71" i="23"/>
  <c r="IZ80" i="23" a="1"/>
  <c r="IZ80" i="23" s="1"/>
  <c r="HK87" i="23"/>
  <c r="HI92" i="23"/>
  <c r="HI96" i="23"/>
  <c r="IZ99" i="23" a="1"/>
  <c r="IZ99" i="23" s="1"/>
  <c r="HN105" i="23"/>
  <c r="JA105" i="23" s="1"/>
  <c r="HI108" i="23"/>
  <c r="HM111" i="23" a="1"/>
  <c r="HM111" i="23" s="1"/>
  <c r="E114" i="27" s="1"/>
  <c r="HL115" i="23"/>
  <c r="D118" i="27" s="1"/>
  <c r="N118" i="27" s="1" a="1"/>
  <c r="N118" i="27" s="1"/>
  <c r="HL118" i="23"/>
  <c r="IY118" i="23" s="1"/>
  <c r="IX121" i="23"/>
  <c r="IZ125" i="23" a="1"/>
  <c r="IZ125" i="23" s="1"/>
  <c r="IZ130" i="23" a="1"/>
  <c r="IZ130" i="23" s="1"/>
  <c r="HK134" i="23"/>
  <c r="HN136" i="23"/>
  <c r="JA136" i="23" s="1"/>
  <c r="HK139" i="23"/>
  <c r="IZ141" i="23" a="1"/>
  <c r="IZ141" i="23" s="1"/>
  <c r="HN144" i="23"/>
  <c r="JA144" i="23" s="1"/>
  <c r="HN146" i="23"/>
  <c r="JA146" i="23" s="1"/>
  <c r="HL149" i="23"/>
  <c r="D152" i="27" s="1"/>
  <c r="N152" i="27" s="1" a="1"/>
  <c r="N152" i="27" s="1"/>
  <c r="HM151" i="23" a="1"/>
  <c r="HM151" i="23" s="1"/>
  <c r="E154" i="27" s="1"/>
  <c r="HN153" i="23"/>
  <c r="JA153" i="23" s="1"/>
  <c r="HM155" i="23" a="1"/>
  <c r="HM155" i="23" s="1"/>
  <c r="E158" i="27" s="1"/>
  <c r="HM159" i="23" a="1"/>
  <c r="HM159" i="23" s="1"/>
  <c r="E162" i="27" s="1"/>
  <c r="IZ161" i="23" a="1"/>
  <c r="IZ161" i="23" s="1"/>
  <c r="IZ163" i="23" a="1"/>
  <c r="IZ163" i="23" s="1"/>
  <c r="HI166" i="23"/>
  <c r="HL168" i="23"/>
  <c r="HN169" i="23"/>
  <c r="JA169" i="23" s="1"/>
  <c r="HL171" i="23"/>
  <c r="IY171" i="23" s="1"/>
  <c r="HN173" i="23"/>
  <c r="JA173" i="23" s="1"/>
  <c r="HL175" i="23"/>
  <c r="IY175" i="23" s="1"/>
  <c r="HL177" i="23"/>
  <c r="IY177" i="23" s="1"/>
  <c r="IX179" i="23"/>
  <c r="HN154" i="23"/>
  <c r="JA154" i="23" s="1"/>
  <c r="HK152" i="23"/>
  <c r="HM148" i="23" a="1"/>
  <c r="HM148" i="23" s="1"/>
  <c r="E151" i="27" s="1"/>
  <c r="IZ145" i="23" a="1"/>
  <c r="IZ145" i="23" s="1"/>
  <c r="HN142" i="23"/>
  <c r="JA142" i="23" s="1"/>
  <c r="HN138" i="23"/>
  <c r="JA138" i="23" s="1"/>
  <c r="HI135" i="23"/>
  <c r="HL132" i="23"/>
  <c r="IY132" i="23" s="1"/>
  <c r="IX127" i="23"/>
  <c r="HI124" i="23"/>
  <c r="HI119" i="23"/>
  <c r="HM113" i="23" a="1"/>
  <c r="HM113" i="23" s="1"/>
  <c r="E116" i="27" s="1"/>
  <c r="HK110" i="23"/>
  <c r="HI106" i="23"/>
  <c r="HN99" i="23"/>
  <c r="JA99" i="23" s="1"/>
  <c r="HN93" i="23"/>
  <c r="JA93" i="23" s="1"/>
  <c r="HI89" i="23"/>
  <c r="IZ77" i="23" a="1"/>
  <c r="IZ77" i="23" s="1"/>
  <c r="HI67" i="23"/>
  <c r="HM45" i="23" a="1"/>
  <c r="HM45" i="23" s="1"/>
  <c r="E48" i="27" s="1"/>
  <c r="HK165" i="23"/>
  <c r="HN162" i="23"/>
  <c r="JA162" i="23" s="1"/>
  <c r="HN159" i="23"/>
  <c r="JA159" i="23" s="1"/>
  <c r="HM156" i="23" a="1"/>
  <c r="HM156" i="23" s="1"/>
  <c r="E159" i="27" s="1"/>
  <c r="HL154" i="23"/>
  <c r="D157" i="27" s="1"/>
  <c r="N157" i="27" s="1" a="1"/>
  <c r="N157" i="27" s="1"/>
  <c r="IX151" i="23"/>
  <c r="HL148" i="23"/>
  <c r="D151" i="27" s="1"/>
  <c r="N151" i="27" s="1" a="1"/>
  <c r="N151" i="27" s="1"/>
  <c r="HI145" i="23"/>
  <c r="HK142" i="23"/>
  <c r="HM138" i="23" a="1"/>
  <c r="HM138" i="23" s="1"/>
  <c r="E141" i="27" s="1"/>
  <c r="IZ134" i="23" a="1"/>
  <c r="IZ134" i="23" s="1"/>
  <c r="HM131" i="23" a="1"/>
  <c r="HM131" i="23" s="1"/>
  <c r="E134" i="27" s="1"/>
  <c r="HL127" i="23"/>
  <c r="IY127" i="23" s="1"/>
  <c r="IX123" i="23"/>
  <c r="HM118" i="23" a="1"/>
  <c r="HM118" i="23" s="1"/>
  <c r="E121" i="27" s="1"/>
  <c r="HL113" i="23"/>
  <c r="IY113" i="23" s="1"/>
  <c r="HL109" i="23"/>
  <c r="IY109" i="23" s="1"/>
  <c r="IX105" i="23"/>
  <c r="HL99" i="23"/>
  <c r="HK93" i="23"/>
  <c r="HM87" i="23" a="1"/>
  <c r="HM87" i="23" s="1"/>
  <c r="E90" i="27" s="1"/>
  <c r="HL77" i="23"/>
  <c r="IY77" i="23" s="1"/>
  <c r="HI65" i="23"/>
  <c r="HK41" i="23"/>
  <c r="IC6" i="23"/>
  <c r="IC159" i="23"/>
  <c r="ID166" i="23"/>
  <c r="ID180" i="23"/>
  <c r="IB181" i="23"/>
  <c r="IB182" i="23"/>
  <c r="HK29" i="23"/>
  <c r="IZ43" i="23" a="1"/>
  <c r="IZ43" i="23" s="1"/>
  <c r="HL54" i="23"/>
  <c r="D54" i="23" s="1"/>
  <c r="F54" i="23" s="1"/>
  <c r="HM61" i="23" a="1"/>
  <c r="HM61" i="23" s="1"/>
  <c r="E64" i="27" s="1"/>
  <c r="IX67" i="23"/>
  <c r="IZ71" i="23" a="1"/>
  <c r="IZ71" i="23" s="1"/>
  <c r="HK76" i="23"/>
  <c r="IZ79" i="23" a="1"/>
  <c r="IZ79" i="23" s="1"/>
  <c r="HK83" i="23"/>
  <c r="IX86" i="23"/>
  <c r="HL89" i="23"/>
  <c r="IY89" i="23" s="1"/>
  <c r="HK92" i="23"/>
  <c r="HN95" i="23"/>
  <c r="JA95" i="23" s="1"/>
  <c r="HL98" i="23"/>
  <c r="D101" i="27" s="1"/>
  <c r="N101" i="27" s="1" a="1"/>
  <c r="N101" i="27" s="1"/>
  <c r="HM101" i="23" a="1"/>
  <c r="HM101" i="23" s="1"/>
  <c r="E104" i="27" s="1"/>
  <c r="HK104" i="23"/>
  <c r="HM106" i="23" a="1"/>
  <c r="HM106" i="23" s="1"/>
  <c r="E109" i="27" s="1"/>
  <c r="IX108" i="23"/>
  <c r="HN110" i="23"/>
  <c r="JA110" i="23" s="1"/>
  <c r="IX112" i="23"/>
  <c r="HI115" i="23"/>
  <c r="HL117" i="23"/>
  <c r="IY117" i="23" s="1"/>
  <c r="HN119" i="23"/>
  <c r="JA119" i="23" s="1"/>
  <c r="HM122" i="23" a="1"/>
  <c r="HM122" i="23" s="1"/>
  <c r="E125" i="27" s="1"/>
  <c r="HN124" i="23"/>
  <c r="JA124" i="23" s="1"/>
  <c r="HL126" i="23"/>
  <c r="IY126" i="23" s="1"/>
  <c r="HN128" i="23"/>
  <c r="JA128" i="23" s="1"/>
  <c r="HL130" i="23"/>
  <c r="IY130" i="23" s="1"/>
  <c r="IZ131" i="23" a="1"/>
  <c r="IZ131" i="23" s="1"/>
  <c r="IZ133" i="23" a="1"/>
  <c r="IZ133" i="23" s="1"/>
  <c r="HM135" i="23" a="1"/>
  <c r="HM135" i="23" s="1"/>
  <c r="E138" i="27" s="1"/>
  <c r="HL137" i="23"/>
  <c r="HI139" i="23"/>
  <c r="HN140" i="23"/>
  <c r="JA140" i="23" s="1"/>
  <c r="HM142" i="23" a="1"/>
  <c r="HM142" i="23" s="1"/>
  <c r="E145" i="27" s="1"/>
  <c r="HK144" i="23"/>
  <c r="IX145" i="23"/>
  <c r="HI147" i="23"/>
  <c r="IX148" i="23"/>
  <c r="HL150" i="23"/>
  <c r="D153" i="27" s="1"/>
  <c r="N153" i="27" s="1" a="1"/>
  <c r="N153" i="27" s="1"/>
  <c r="IZ151" i="23" a="1"/>
  <c r="IZ151" i="23" s="1"/>
  <c r="HK153" i="23"/>
  <c r="HM154" i="23" a="1"/>
  <c r="HM154" i="23" s="1"/>
  <c r="E157" i="27" s="1"/>
  <c r="HN155" i="23"/>
  <c r="JA155" i="23" s="1"/>
  <c r="HI157" i="23"/>
  <c r="HM158" i="23" a="1"/>
  <c r="HM158" i="23" s="1"/>
  <c r="E161" i="27" s="1"/>
  <c r="HL161" i="23"/>
  <c r="IX162" i="23"/>
  <c r="HI164" i="23"/>
  <c r="HL165" i="23"/>
  <c r="D168" i="27" s="1"/>
  <c r="N168" i="27" s="1" a="1"/>
  <c r="N168" i="27" s="1"/>
  <c r="HI168" i="23"/>
  <c r="HK169" i="23"/>
  <c r="HK170" i="23"/>
  <c r="HM171" i="23" a="1"/>
  <c r="HM171" i="23" s="1"/>
  <c r="E174" i="27" s="1"/>
  <c r="IX172" i="23"/>
  <c r="HI174" i="23"/>
  <c r="HK175" i="23"/>
  <c r="HN176" i="23"/>
  <c r="JA176" i="23" s="1"/>
  <c r="HI178" i="23"/>
  <c r="HM179" i="23" a="1"/>
  <c r="HM179" i="23" s="1"/>
  <c r="E182" i="27" s="1"/>
  <c r="IX183" i="23"/>
  <c r="IZ184" i="23" a="1"/>
  <c r="IZ184" i="23" s="1"/>
  <c r="HI186" i="23"/>
  <c r="HK187" i="23"/>
  <c r="HN188" i="23"/>
  <c r="JA188" i="23" s="1"/>
  <c r="IZ189" i="23" a="1"/>
  <c r="IZ189" i="23" s="1"/>
  <c r="HI32" i="23"/>
  <c r="HL45" i="23"/>
  <c r="D48" i="27" s="1"/>
  <c r="N48" i="27" s="1" a="1"/>
  <c r="N48" i="27" s="1"/>
  <c r="HN54" i="23"/>
  <c r="JA54" i="23" s="1"/>
  <c r="HL64" i="23"/>
  <c r="HM68" i="23" a="1"/>
  <c r="HM68" i="23" s="1"/>
  <c r="E71" i="27" s="1"/>
  <c r="IX72" i="23"/>
  <c r="HL76" i="23"/>
  <c r="HI80" i="23"/>
  <c r="HL83" i="23"/>
  <c r="D86" i="27" s="1"/>
  <c r="N86" i="27" s="1" a="1"/>
  <c r="N86" i="27" s="1"/>
  <c r="HI87" i="23"/>
  <c r="HK190" i="23"/>
  <c r="IX185" i="23"/>
  <c r="HI182" i="23"/>
  <c r="HN179" i="23"/>
  <c r="JA179" i="23" s="1"/>
  <c r="IX177" i="23"/>
  <c r="HK176" i="23"/>
  <c r="HM173" i="23" a="1"/>
  <c r="HM173" i="23" s="1"/>
  <c r="E176" i="27" s="1"/>
  <c r="IZ171" i="23" a="1"/>
  <c r="IZ171" i="23" s="1"/>
  <c r="HM170" i="23" a="1"/>
  <c r="HM170" i="23" s="1"/>
  <c r="E173" i="27" s="1"/>
  <c r="HL169" i="23"/>
  <c r="IY169" i="23" s="1"/>
  <c r="IX167" i="23"/>
  <c r="HM166" i="23" a="1"/>
  <c r="HM166" i="23" s="1"/>
  <c r="E169" i="27" s="1"/>
  <c r="IZ164" i="23" a="1"/>
  <c r="IZ164" i="23" s="1"/>
  <c r="HM163" i="23" a="1"/>
  <c r="HM163" i="23" s="1"/>
  <c r="E166" i="27" s="1"/>
  <c r="IX161" i="23"/>
  <c r="HI160" i="23"/>
  <c r="HN158" i="23"/>
  <c r="JA158" i="23" s="1"/>
  <c r="IZ156" i="23" a="1"/>
  <c r="IZ156" i="23" s="1"/>
  <c r="HL155" i="23"/>
  <c r="IY155" i="23" s="1"/>
  <c r="IZ153" i="23" a="1"/>
  <c r="IZ153" i="23" s="1"/>
  <c r="IC152" i="23"/>
  <c r="HI151" i="23"/>
  <c r="HI149" i="23"/>
  <c r="HL147" i="23"/>
  <c r="D150" i="27" s="1"/>
  <c r="N150" i="27" s="1" a="1"/>
  <c r="N150" i="27" s="1"/>
  <c r="HM145" i="23" a="1"/>
  <c r="HM145" i="23" s="1"/>
  <c r="E148" i="27" s="1"/>
  <c r="HN143" i="23"/>
  <c r="JA143" i="23" s="1"/>
  <c r="IX141" i="23"/>
  <c r="HI140" i="23"/>
  <c r="IZ137" i="23" a="1"/>
  <c r="IZ137" i="23" s="1"/>
  <c r="HI136" i="23"/>
  <c r="IX131" i="23"/>
  <c r="IX129" i="23"/>
  <c r="IB127" i="23"/>
  <c r="IX125" i="23"/>
  <c r="IZ122" i="23" a="1"/>
  <c r="IZ122" i="23" s="1"/>
  <c r="HL120" i="23"/>
  <c r="IX117" i="23"/>
  <c r="IC114" i="23"/>
  <c r="HK112" i="23"/>
  <c r="IZ109" i="23" a="1"/>
  <c r="IZ109" i="23" s="1"/>
  <c r="HN107" i="23"/>
  <c r="JA107" i="23" s="1"/>
  <c r="HL105" i="23"/>
  <c r="IY105" i="23" s="1"/>
  <c r="IZ101" i="23" a="1"/>
  <c r="IZ101" i="23" s="1"/>
  <c r="HN98" i="23"/>
  <c r="JA98" i="23" s="1"/>
  <c r="IZ94" i="23" a="1"/>
  <c r="IZ94" i="23" s="1"/>
  <c r="HL91" i="23"/>
  <c r="IZ88" i="23" a="1"/>
  <c r="IZ88" i="23" s="1"/>
  <c r="HL85" i="23"/>
  <c r="IY85" i="23" s="1"/>
  <c r="HM79" i="23" a="1"/>
  <c r="HM79" i="23" s="1"/>
  <c r="E82" i="27" s="1"/>
  <c r="HK74" i="23"/>
  <c r="HK69" i="23"/>
  <c r="HN60" i="23"/>
  <c r="JA60" i="23" s="1"/>
  <c r="HI48" i="23"/>
  <c r="IC184" i="23"/>
  <c r="HM85" i="23" a="1"/>
  <c r="HM85" i="23" s="1"/>
  <c r="E88" i="27" s="1"/>
  <c r="HK80" i="23"/>
  <c r="IZ74" i="23" a="1"/>
  <c r="IZ74" i="23" s="1"/>
  <c r="HL70" i="23"/>
  <c r="HM64" i="23" a="1"/>
  <c r="HM64" i="23" s="1"/>
  <c r="E67" i="27" s="1"/>
  <c r="HM51" i="23" a="1"/>
  <c r="HM51" i="23" s="1"/>
  <c r="E54" i="27" s="1"/>
  <c r="ID37" i="23"/>
  <c r="IX188" i="23"/>
  <c r="HI187" i="23"/>
  <c r="HN184" i="23"/>
  <c r="JA184" i="23" s="1"/>
  <c r="HK183" i="23"/>
  <c r="IZ180" i="23" a="1"/>
  <c r="IZ180" i="23" s="1"/>
  <c r="ID174" i="23"/>
  <c r="HI190" i="23"/>
  <c r="HM188" i="23" a="1"/>
  <c r="HM188" i="23" s="1"/>
  <c r="E191" i="27" s="1"/>
  <c r="IZ186" i="23" a="1"/>
  <c r="IZ186" i="23" s="1"/>
  <c r="IB185" i="23"/>
  <c r="HL184" i="23"/>
  <c r="D187" i="27" s="1"/>
  <c r="N187" i="27" s="1" a="1"/>
  <c r="N187" i="27" s="1"/>
  <c r="HI183" i="23"/>
  <c r="IZ181" i="23" a="1"/>
  <c r="IZ181" i="23" s="1"/>
  <c r="IX180" i="23"/>
  <c r="HL179" i="23"/>
  <c r="IY179" i="23" s="1"/>
  <c r="HN177" i="23"/>
  <c r="JA177" i="23" s="1"/>
  <c r="HI176" i="23"/>
  <c r="HL173" i="23"/>
  <c r="IY173" i="23" s="1"/>
  <c r="IX171" i="23"/>
  <c r="HL170" i="23"/>
  <c r="D173" i="27" s="1"/>
  <c r="N173" i="27" s="1" a="1"/>
  <c r="N173" i="27" s="1"/>
  <c r="HI169" i="23"/>
  <c r="IC167" i="23"/>
  <c r="HL166" i="23"/>
  <c r="IY166" i="23" s="1"/>
  <c r="IX164" i="23"/>
  <c r="HK163" i="23"/>
  <c r="HN161" i="23"/>
  <c r="JA161" i="23" s="1"/>
  <c r="IZ159" i="23" a="1"/>
  <c r="IZ159" i="23" s="1"/>
  <c r="HL158" i="23"/>
  <c r="IY158" i="23" s="1"/>
  <c r="IX156" i="23"/>
  <c r="HK155" i="23"/>
  <c r="IX153" i="23"/>
  <c r="HM152" i="23" a="1"/>
  <c r="HM152" i="23" s="1"/>
  <c r="E155" i="27" s="1"/>
  <c r="IB150" i="23"/>
  <c r="IZ148" i="23" a="1"/>
  <c r="IZ148" i="23" s="1"/>
  <c r="HK145" i="23"/>
  <c r="HM143" i="23" a="1"/>
  <c r="HM143" i="23" s="1"/>
  <c r="E146" i="27" s="1"/>
  <c r="HM141" i="23" a="1"/>
  <c r="HM141" i="23" s="1"/>
  <c r="E144" i="27" s="1"/>
  <c r="HN139" i="23"/>
  <c r="JA139" i="23" s="1"/>
  <c r="HN137" i="23"/>
  <c r="JA137" i="23" s="1"/>
  <c r="IX135" i="23"/>
  <c r="HN133" i="23"/>
  <c r="JA133" i="23" s="1"/>
  <c r="HN131" i="23"/>
  <c r="JA131" i="23" s="1"/>
  <c r="HN129" i="23"/>
  <c r="JA129" i="23" s="1"/>
  <c r="HM127" i="23" a="1"/>
  <c r="HM127" i="23" s="1"/>
  <c r="E130" i="27" s="1"/>
  <c r="HM125" i="23" a="1"/>
  <c r="HM125" i="23" s="1"/>
  <c r="E128" i="27" s="1"/>
  <c r="IX122" i="23"/>
  <c r="HI120" i="23"/>
  <c r="IX116" i="23"/>
  <c r="HM114" i="23" a="1"/>
  <c r="HM114" i="23" s="1"/>
  <c r="E117" i="27" s="1"/>
  <c r="IX111" i="23"/>
  <c r="HM109" i="23" a="1"/>
  <c r="HM109" i="23" s="1"/>
  <c r="E112" i="27" s="1"/>
  <c r="HL107" i="23"/>
  <c r="IY107" i="23" s="1"/>
  <c r="HK105" i="23"/>
  <c r="IX101" i="23"/>
  <c r="HI98" i="23"/>
  <c r="HI94" i="23"/>
  <c r="HK91" i="23"/>
  <c r="IZ87" i="23" a="1"/>
  <c r="IZ87" i="23" s="1"/>
  <c r="IX84" i="23"/>
  <c r="IX78" i="23"/>
  <c r="HI74" i="23"/>
  <c r="HI69" i="23"/>
  <c r="HK59" i="23"/>
  <c r="HL47" i="23"/>
  <c r="D47" i="23" s="1"/>
  <c r="C47" i="23" s="1"/>
  <c r="IX36" i="23"/>
  <c r="HK20" i="23"/>
  <c r="HR20" i="23" s="1"/>
  <c r="HT20" i="23" s="1"/>
  <c r="IB143" i="23"/>
  <c r="IB60" i="23"/>
  <c r="IB175" i="23"/>
  <c r="IB162" i="23"/>
  <c r="IC151" i="23"/>
  <c r="IC137" i="23"/>
  <c r="IC127" i="23"/>
  <c r="IC120" i="23"/>
  <c r="ID116" i="23"/>
  <c r="IB103" i="23"/>
  <c r="IB79" i="23"/>
  <c r="IC107" i="23"/>
  <c r="ID130" i="23"/>
  <c r="IC153" i="23"/>
  <c r="IB154" i="23"/>
  <c r="IB156" i="23"/>
  <c r="IB158" i="23"/>
  <c r="ID168" i="23"/>
  <c r="IB169" i="23"/>
  <c r="ID171" i="23"/>
  <c r="IC172" i="23"/>
  <c r="IC173" i="23"/>
  <c r="IC175" i="23"/>
  <c r="IB114" i="23"/>
  <c r="ID177" i="23"/>
  <c r="IC154" i="23"/>
  <c r="IB84" i="23"/>
  <c r="IX19" i="23"/>
  <c r="IX40" i="23"/>
  <c r="IX46" i="23"/>
  <c r="IZ51" i="23" a="1"/>
  <c r="IZ51" i="23" s="1"/>
  <c r="HI58" i="23"/>
  <c r="HN63" i="23"/>
  <c r="JA63" i="23" s="1"/>
  <c r="HN66" i="23"/>
  <c r="JA66" i="23" s="1"/>
  <c r="IZ69" i="23" a="1"/>
  <c r="IZ69" i="23" s="1"/>
  <c r="HK72" i="23"/>
  <c r="IX74" i="23"/>
  <c r="IX76" i="23"/>
  <c r="HN79" i="23"/>
  <c r="JA79" i="23" s="1"/>
  <c r="HK82" i="23"/>
  <c r="HN84" i="23"/>
  <c r="JA84" i="23" s="1"/>
  <c r="HM86" i="23" a="1"/>
  <c r="HM86" i="23" s="1"/>
  <c r="E89" i="27" s="1"/>
  <c r="HI88" i="23"/>
  <c r="IZ89" i="23" a="1"/>
  <c r="IZ89" i="23" s="1"/>
  <c r="HN91" i="23"/>
  <c r="JA91" i="23" s="1"/>
  <c r="HM93" i="23" a="1"/>
  <c r="HM93" i="23" s="1"/>
  <c r="E96" i="27" s="1"/>
  <c r="HK95" i="23"/>
  <c r="HK97" i="23"/>
  <c r="IX98" i="23"/>
  <c r="IX100" i="23"/>
  <c r="HN102" i="23"/>
  <c r="JA102" i="23" s="1"/>
  <c r="HM104" i="23" a="1"/>
  <c r="HM104" i="23" s="1"/>
  <c r="E107" i="27" s="1"/>
  <c r="HK106" i="23"/>
  <c r="HK109" i="23"/>
  <c r="IZ110" i="23" a="1"/>
  <c r="IZ110" i="23" s="1"/>
  <c r="HL112" i="23"/>
  <c r="IY112" i="23" s="1"/>
  <c r="HI114" i="23"/>
  <c r="HN115" i="23"/>
  <c r="JA115" i="23" s="1"/>
  <c r="HK117" i="23"/>
  <c r="IZ118" i="23" a="1"/>
  <c r="IZ118" i="23" s="1"/>
  <c r="HN120" i="23"/>
  <c r="JA120" i="23" s="1"/>
  <c r="HK122" i="23"/>
  <c r="IZ123" i="23" a="1"/>
  <c r="IZ123" i="23" s="1"/>
  <c r="HN125" i="23"/>
  <c r="JA125" i="23" s="1"/>
  <c r="IZ126" i="23" a="1"/>
  <c r="IZ126" i="23" s="1"/>
  <c r="HK128" i="23"/>
  <c r="HM129" i="23" a="1"/>
  <c r="HM129" i="23" s="1"/>
  <c r="E132" i="27" s="1"/>
  <c r="HK132" i="23"/>
  <c r="HM133" i="23" a="1"/>
  <c r="HM133" i="23" s="1"/>
  <c r="E136" i="27" s="1"/>
  <c r="HM134" i="23" a="1"/>
  <c r="HM134" i="23" s="1"/>
  <c r="E137" i="27" s="1"/>
  <c r="IZ135" i="23" a="1"/>
  <c r="IZ135" i="23" s="1"/>
  <c r="HI137" i="23"/>
  <c r="HK138" i="23"/>
  <c r="HM139" i="23" a="1"/>
  <c r="HM139" i="23" s="1"/>
  <c r="E142" i="27" s="1"/>
  <c r="IX140" i="23"/>
  <c r="HI142" i="23"/>
  <c r="HL143" i="23"/>
  <c r="IY143" i="23" s="1"/>
  <c r="HM144" i="23" a="1"/>
  <c r="HM144" i="23" s="1"/>
  <c r="E147" i="27" s="1"/>
  <c r="HN145" i="23"/>
  <c r="JA145" i="23" s="1"/>
  <c r="IX146" i="23"/>
  <c r="HI148" i="23"/>
  <c r="HK149" i="23"/>
  <c r="HM150" i="23" a="1"/>
  <c r="HM150" i="23" s="1"/>
  <c r="E153" i="27" s="1"/>
  <c r="HN151" i="23"/>
  <c r="JA151" i="23" s="1"/>
  <c r="HN152" i="23"/>
  <c r="JA152" i="23" s="1"/>
  <c r="HN157" i="23"/>
  <c r="JA157" i="23" s="1"/>
  <c r="IX159" i="23"/>
  <c r="IZ160" i="23" a="1"/>
  <c r="IZ160" i="23" s="1"/>
  <c r="HL162" i="23"/>
  <c r="HL163" i="23"/>
  <c r="IY163" i="23" s="1"/>
  <c r="HM164" i="23" a="1"/>
  <c r="HM164" i="23" s="1"/>
  <c r="E167" i="27" s="1"/>
  <c r="IX165" i="23"/>
  <c r="IX166" i="23"/>
  <c r="IZ167" i="23" a="1"/>
  <c r="IZ167" i="23" s="1"/>
  <c r="IX170" i="23"/>
  <c r="HN174" i="23"/>
  <c r="JA174" i="23" s="1"/>
  <c r="IX176" i="23"/>
  <c r="IZ177" i="23" a="1"/>
  <c r="IZ177" i="23" s="1"/>
  <c r="ID188" i="23"/>
  <c r="IC187" i="23"/>
  <c r="IC186" i="23"/>
  <c r="ID185" i="23"/>
  <c r="IC178" i="23"/>
  <c r="IC171" i="23"/>
  <c r="ID156" i="23"/>
  <c r="HK103" i="23"/>
  <c r="IZ100" i="23" a="1"/>
  <c r="IZ100" i="23" s="1"/>
  <c r="IC98" i="23"/>
  <c r="IZ96" i="23" a="1"/>
  <c r="IZ96" i="23" s="1"/>
  <c r="HN94" i="23"/>
  <c r="JA94" i="23" s="1"/>
  <c r="HM92" i="23" a="1"/>
  <c r="HM92" i="23" s="1"/>
  <c r="E95" i="27" s="1"/>
  <c r="HN90" i="23"/>
  <c r="JA90" i="23" s="1"/>
  <c r="HL88" i="23"/>
  <c r="HM84" i="23" a="1"/>
  <c r="HM84" i="23" s="1"/>
  <c r="E87" i="27" s="1"/>
  <c r="HK81" i="23"/>
  <c r="ID78" i="23"/>
  <c r="HM75" i="23" a="1"/>
  <c r="HM75" i="23" s="1"/>
  <c r="E78" i="27" s="1"/>
  <c r="HL73" i="23"/>
  <c r="HK70" i="23"/>
  <c r="IC66" i="23"/>
  <c r="IZ61" i="23" a="1"/>
  <c r="IZ61" i="23" s="1"/>
  <c r="HM57" i="23" a="1"/>
  <c r="HM57" i="23" s="1"/>
  <c r="E60" i="27" s="1"/>
  <c r="HL51" i="23"/>
  <c r="D54" i="27" s="1"/>
  <c r="N54" i="27" s="1" a="1"/>
  <c r="N54" i="27" s="1"/>
  <c r="IX43" i="23"/>
  <c r="HI36" i="23"/>
  <c r="IX25" i="23"/>
  <c r="ID187" i="23"/>
  <c r="IB160" i="23"/>
  <c r="IB155" i="23"/>
  <c r="IB128" i="23"/>
  <c r="IB121" i="23"/>
  <c r="IB189" i="23"/>
  <c r="IB187" i="23"/>
  <c r="IC185" i="23"/>
  <c r="ID184" i="23"/>
  <c r="IC183" i="23"/>
  <c r="ID182" i="23"/>
  <c r="IB179" i="23"/>
  <c r="IB178" i="23"/>
  <c r="ID173" i="23"/>
  <c r="IB172" i="23"/>
  <c r="IC156" i="23"/>
  <c r="HI152" i="23"/>
  <c r="IX150" i="23"/>
  <c r="HN149" i="23"/>
  <c r="JA149" i="23" s="1"/>
  <c r="HK148" i="23"/>
  <c r="IB146" i="23"/>
  <c r="HL145" i="23"/>
  <c r="IY145" i="23" s="1"/>
  <c r="HI144" i="23"/>
  <c r="IC142" i="23"/>
  <c r="HK141" i="23"/>
  <c r="IZ139" i="23" a="1"/>
  <c r="IZ139" i="23" s="1"/>
  <c r="HL138" i="23"/>
  <c r="IY138" i="23" s="1"/>
  <c r="IX136" i="23"/>
  <c r="HN135" i="23"/>
  <c r="JA135" i="23" s="1"/>
  <c r="HI134" i="23"/>
  <c r="IX132" i="23"/>
  <c r="HL131" i="23"/>
  <c r="IY131" i="23" s="1"/>
  <c r="IC129" i="23"/>
  <c r="HM128" i="23" a="1"/>
  <c r="HM128" i="23" s="1"/>
  <c r="E131" i="27" s="1"/>
  <c r="IX126" i="23"/>
  <c r="HL125" i="23"/>
  <c r="IY125" i="23" s="1"/>
  <c r="HI123" i="23"/>
  <c r="HM121" i="23" a="1"/>
  <c r="HM121" i="23" s="1"/>
  <c r="E124" i="27" s="1"/>
  <c r="HM119" i="23" a="1"/>
  <c r="HM119" i="23" s="1"/>
  <c r="E122" i="27" s="1"/>
  <c r="HN117" i="23"/>
  <c r="JA117" i="23" s="1"/>
  <c r="IX115" i="23"/>
  <c r="HN113" i="23"/>
  <c r="JA113" i="23" s="1"/>
  <c r="IZ111" i="23" a="1"/>
  <c r="IZ111" i="23" s="1"/>
  <c r="HL110" i="23"/>
  <c r="IY110" i="23" s="1"/>
  <c r="HK108" i="23"/>
  <c r="ID106" i="23"/>
  <c r="IX104" i="23"/>
  <c r="HI103" i="23"/>
  <c r="HN100" i="23"/>
  <c r="JA100" i="23" s="1"/>
  <c r="IB98" i="23"/>
  <c r="HL96" i="23"/>
  <c r="HK94" i="23"/>
  <c r="HL92" i="23"/>
  <c r="D95" i="27" s="1"/>
  <c r="N95" i="27" s="1" a="1"/>
  <c r="N95" i="27" s="1"/>
  <c r="HM90" i="23" a="1"/>
  <c r="HM90" i="23" s="1"/>
  <c r="E93" i="27" s="1"/>
  <c r="HK88" i="23"/>
  <c r="HK86" i="23"/>
  <c r="HI84" i="23"/>
  <c r="HI81" i="23"/>
  <c r="HN78" i="23"/>
  <c r="JA78" i="23" s="1"/>
  <c r="HL75" i="23"/>
  <c r="IZ72" i="23" a="1"/>
  <c r="IZ72" i="23" s="1"/>
  <c r="HI70" i="23"/>
  <c r="HK66" i="23"/>
  <c r="IX61" i="23"/>
  <c r="IZ55" i="23" a="1"/>
  <c r="IZ55" i="23" s="1"/>
  <c r="HN50" i="23"/>
  <c r="JA50" i="23" s="1"/>
  <c r="HM42" i="23" a="1"/>
  <c r="HM42" i="23" s="1"/>
  <c r="E45" i="27" s="1"/>
  <c r="IX23" i="23"/>
  <c r="IC189" i="23"/>
  <c r="IC181" i="23"/>
  <c r="IC179" i="23"/>
  <c r="ID178" i="23"/>
  <c r="IC176" i="23"/>
  <c r="ID175" i="23"/>
  <c r="IB165" i="23"/>
  <c r="IC164" i="23"/>
  <c r="IC162" i="23"/>
  <c r="IB161" i="23"/>
  <c r="IC160" i="23"/>
  <c r="IC158" i="23"/>
  <c r="IB147" i="23"/>
  <c r="IC146" i="23"/>
  <c r="ID145" i="23"/>
  <c r="IC143" i="23"/>
  <c r="ID142" i="23"/>
  <c r="IC141" i="23"/>
  <c r="ID127" i="23"/>
  <c r="ID126" i="23"/>
  <c r="IB125" i="23"/>
  <c r="ID120" i="23"/>
  <c r="IC119" i="23"/>
  <c r="ID114" i="23"/>
  <c r="HI13" i="23"/>
  <c r="IB153" i="23"/>
  <c r="IB151" i="23"/>
  <c r="ID149" i="23"/>
  <c r="IB137" i="23"/>
  <c r="IC136" i="23"/>
  <c r="ID132" i="23"/>
  <c r="ID131" i="23"/>
  <c r="IC130" i="23"/>
  <c r="ID123" i="23"/>
  <c r="IB117" i="23"/>
  <c r="IB167" i="23"/>
  <c r="IB166" i="23"/>
  <c r="IC149" i="23"/>
  <c r="ID147" i="23"/>
  <c r="ID139" i="23"/>
  <c r="IB136" i="23"/>
  <c r="ID135" i="23"/>
  <c r="IC134" i="23"/>
  <c r="IC133" i="23"/>
  <c r="IB132" i="23"/>
  <c r="IB131" i="23"/>
  <c r="IC124" i="23"/>
  <c r="IC123" i="23"/>
  <c r="IB118" i="23"/>
  <c r="IZ49" i="23" a="1"/>
  <c r="IZ49" i="23" s="1"/>
  <c r="HK45" i="23"/>
  <c r="ID39" i="23"/>
  <c r="IX33" i="23"/>
  <c r="HI29" i="23"/>
  <c r="HI20" i="23"/>
  <c r="ID181" i="23"/>
  <c r="IC165" i="23"/>
  <c r="ID164" i="23"/>
  <c r="ID162" i="23"/>
  <c r="ID160" i="23"/>
  <c r="IB149" i="23"/>
  <c r="IC147" i="23"/>
  <c r="ID143" i="23"/>
  <c r="IB140" i="23"/>
  <c r="IC139" i="23"/>
  <c r="IC125" i="23"/>
  <c r="IB124" i="23"/>
  <c r="HN123" i="23"/>
  <c r="JA123" i="23" s="1"/>
  <c r="IZ121" i="23" a="1"/>
  <c r="IZ121" i="23" s="1"/>
  <c r="IX120" i="23"/>
  <c r="IZ119" i="23" a="1"/>
  <c r="IZ119" i="23" s="1"/>
  <c r="HN118" i="23"/>
  <c r="JA118" i="23" s="1"/>
  <c r="HM117" i="23" a="1"/>
  <c r="HM117" i="23" s="1"/>
  <c r="E120" i="27" s="1"/>
  <c r="HM116" i="23" a="1"/>
  <c r="HM116" i="23" s="1"/>
  <c r="E119" i="27" s="1"/>
  <c r="IX114" i="23"/>
  <c r="IZ113" i="23" a="1"/>
  <c r="IZ113" i="23" s="1"/>
  <c r="HN112" i="23"/>
  <c r="JA112" i="23" s="1"/>
  <c r="HL111" i="23"/>
  <c r="IY111" i="23" s="1"/>
  <c r="HI110" i="23"/>
  <c r="HL108" i="23"/>
  <c r="HK107" i="23"/>
  <c r="HL104" i="23"/>
  <c r="IB102" i="23"/>
  <c r="HL101" i="23"/>
  <c r="HM99" i="23" a="1"/>
  <c r="HM99" i="23" s="1"/>
  <c r="E102" i="27" s="1"/>
  <c r="HK98" i="23"/>
  <c r="HK96" i="23"/>
  <c r="IX94" i="23"/>
  <c r="HL93" i="23"/>
  <c r="IZ91" i="23" a="1"/>
  <c r="IZ91" i="23" s="1"/>
  <c r="HL90" i="23"/>
  <c r="IY90" i="23" s="1"/>
  <c r="HM88" i="23" a="1"/>
  <c r="HM88" i="23" s="1"/>
  <c r="E91" i="27" s="1"/>
  <c r="IZ86" i="23" a="1"/>
  <c r="IZ86" i="23" s="1"/>
  <c r="IX85" i="23"/>
  <c r="HK84" i="23"/>
  <c r="IZ81" i="23" a="1"/>
  <c r="IZ81" i="23" s="1"/>
  <c r="HM77" i="23" a="1"/>
  <c r="HM77" i="23" s="1"/>
  <c r="E80" i="27" s="1"/>
  <c r="HK75" i="23"/>
  <c r="HM73" i="23" a="1"/>
  <c r="HM73" i="23" s="1"/>
  <c r="E76" i="27" s="1"/>
  <c r="IX70" i="23"/>
  <c r="HN68" i="23"/>
  <c r="JA68" i="23" s="1"/>
  <c r="HI66" i="23"/>
  <c r="HI62" i="23"/>
  <c r="HL58" i="23"/>
  <c r="HM54" i="23" a="1"/>
  <c r="HM54" i="23" s="1"/>
  <c r="E57" i="27" s="1"/>
  <c r="HM48" i="23" a="1"/>
  <c r="HM48" i="23" s="1"/>
  <c r="E51" i="27" s="1"/>
  <c r="HN44" i="23"/>
  <c r="JA44" i="23" s="1"/>
  <c r="HM39" i="23" a="1"/>
  <c r="HM39" i="23" s="1"/>
  <c r="E42" i="27" s="1"/>
  <c r="IY182" i="23"/>
  <c r="D185" i="27"/>
  <c r="N185" i="27" s="1" a="1"/>
  <c r="N185" i="27" s="1"/>
  <c r="D188" i="27"/>
  <c r="N188" i="27" s="1" a="1"/>
  <c r="N188" i="27" s="1"/>
  <c r="ID8" i="23"/>
  <c r="ID42" i="23"/>
  <c r="IC63" i="23"/>
  <c r="ID66" i="23"/>
  <c r="IB74" i="23"/>
  <c r="IB86" i="23"/>
  <c r="IC91" i="23"/>
  <c r="IC93" i="23"/>
  <c r="IB107" i="23"/>
  <c r="ID111" i="23"/>
  <c r="IB112" i="23"/>
  <c r="IB120" i="23"/>
  <c r="ID125" i="23"/>
  <c r="IC132" i="23"/>
  <c r="ID34" i="23"/>
  <c r="ID65" i="23"/>
  <c r="ID73" i="23"/>
  <c r="IC74" i="23"/>
  <c r="IC86" i="23"/>
  <c r="IB88" i="23"/>
  <c r="ID93" i="23"/>
  <c r="IC67" i="23"/>
  <c r="HI28" i="23"/>
  <c r="HK31" i="23"/>
  <c r="HI40" i="23"/>
  <c r="IZ45" i="23" a="1"/>
  <c r="IZ45" i="23" s="1"/>
  <c r="HK48" i="23"/>
  <c r="HI51" i="23"/>
  <c r="HN53" i="23"/>
  <c r="JA53" i="23" s="1"/>
  <c r="HM56" i="23" a="1"/>
  <c r="HM56" i="23" s="1"/>
  <c r="E59" i="27" s="1"/>
  <c r="IX58" i="23"/>
  <c r="HI61" i="23"/>
  <c r="HK65" i="23"/>
  <c r="HI68" i="23"/>
  <c r="HN69" i="23"/>
  <c r="JA69" i="23" s="1"/>
  <c r="IZ70" i="23" a="1"/>
  <c r="IZ70" i="23" s="1"/>
  <c r="HL72" i="23"/>
  <c r="HN73" i="23"/>
  <c r="JA73" i="23" s="1"/>
  <c r="HN75" i="23"/>
  <c r="JA75" i="23" s="1"/>
  <c r="HI77" i="23"/>
  <c r="HI78" i="23"/>
  <c r="HK79" i="23"/>
  <c r="HL80" i="23"/>
  <c r="HM81" i="23" a="1"/>
  <c r="HM81" i="23" s="1"/>
  <c r="E84" i="27" s="1"/>
  <c r="IX82" i="23"/>
  <c r="IX83" i="23"/>
  <c r="IZ84" i="23" a="1"/>
  <c r="IZ84" i="23" s="1"/>
  <c r="IZ85" i="23" a="1"/>
  <c r="IZ85" i="23" s="1"/>
  <c r="HN87" i="23"/>
  <c r="JA87" i="23" s="1"/>
  <c r="HN88" i="23"/>
  <c r="JA88" i="23" s="1"/>
  <c r="HN89" i="23"/>
  <c r="JA89" i="23" s="1"/>
  <c r="IX90" i="23"/>
  <c r="IX92" i="23"/>
  <c r="HL94" i="23"/>
  <c r="HL95" i="23"/>
  <c r="HM96" i="23" a="1"/>
  <c r="HM96" i="23" s="1"/>
  <c r="E99" i="27" s="1"/>
  <c r="HM97" i="23" a="1"/>
  <c r="HM97" i="23" s="1"/>
  <c r="E100" i="27" s="1"/>
  <c r="HM98" i="23" a="1"/>
  <c r="HM98" i="23" s="1"/>
  <c r="E101" i="27" s="1"/>
  <c r="HI99" i="23"/>
  <c r="HK100" i="23"/>
  <c r="HI101" i="23"/>
  <c r="HK102" i="23"/>
  <c r="IX102" i="23"/>
  <c r="IX103" i="23"/>
  <c r="IZ104" i="23" a="1"/>
  <c r="IZ104" i="23" s="1"/>
  <c r="IZ105" i="23" a="1"/>
  <c r="IZ105" i="23" s="1"/>
  <c r="IX106" i="23"/>
  <c r="HN108" i="23"/>
  <c r="JA108" i="23" s="1"/>
  <c r="HN109" i="23"/>
  <c r="JA109" i="23" s="1"/>
  <c r="IX110" i="23"/>
  <c r="IX113" i="23"/>
  <c r="HN114" i="23"/>
  <c r="JA114" i="23" s="1"/>
  <c r="HK115" i="23"/>
  <c r="HL116" i="23"/>
  <c r="IZ116" i="23" a="1"/>
  <c r="IZ116" i="23" s="1"/>
  <c r="IX118" i="23"/>
  <c r="IX119" i="23"/>
  <c r="HL121" i="23"/>
  <c r="D124" i="27" s="1"/>
  <c r="N124" i="27" s="1" a="1"/>
  <c r="N124" i="27" s="1"/>
  <c r="HL122" i="23"/>
  <c r="HL123" i="23"/>
  <c r="IY123" i="23" s="1"/>
  <c r="HK124" i="23"/>
  <c r="IZ124" i="23" a="1"/>
  <c r="IZ124" i="23" s="1"/>
  <c r="HN126" i="23"/>
  <c r="JA126" i="23" s="1"/>
  <c r="HN127" i="23"/>
  <c r="JA127" i="23" s="1"/>
  <c r="HL128" i="23"/>
  <c r="HK129" i="23"/>
  <c r="HK130" i="23"/>
  <c r="HI131" i="23"/>
  <c r="IX16" i="23"/>
  <c r="HK28" i="23"/>
  <c r="HK40" i="23"/>
  <c r="HI43" i="23"/>
  <c r="HN46" i="23"/>
  <c r="JA46" i="23" s="1"/>
  <c r="HL48" i="23"/>
  <c r="HK51" i="23"/>
  <c r="HI54" i="23"/>
  <c r="HN56" i="23"/>
  <c r="JA56" i="23" s="1"/>
  <c r="IZ58" i="23" a="1"/>
  <c r="IZ58" i="23" s="1"/>
  <c r="HK61" i="23"/>
  <c r="HI64" i="23"/>
  <c r="IX66" i="23"/>
  <c r="HK68" i="23"/>
  <c r="IX69" i="23"/>
  <c r="HI71" i="23"/>
  <c r="HN72" i="23"/>
  <c r="JA72" i="23" s="1"/>
  <c r="IX75" i="23"/>
  <c r="HK77" i="23"/>
  <c r="HK78" i="23"/>
  <c r="HL79" i="23"/>
  <c r="HM80" i="23" a="1"/>
  <c r="HM80" i="23" s="1"/>
  <c r="E83" i="27" s="1"/>
  <c r="IX81" i="23"/>
  <c r="IZ83" i="23" a="1"/>
  <c r="IZ83" i="23" s="1"/>
  <c r="HI85" i="23"/>
  <c r="IX87" i="23"/>
  <c r="IX89" i="23"/>
  <c r="IX91" i="23"/>
  <c r="IZ92" i="23" a="1"/>
  <c r="IZ92" i="23" s="1"/>
  <c r="HM94" i="23" a="1"/>
  <c r="HM94" i="23" s="1"/>
  <c r="E97" i="27" s="1"/>
  <c r="HM95" i="23" a="1"/>
  <c r="HM95" i="23" s="1"/>
  <c r="E98" i="27" s="1"/>
  <c r="HN96" i="23"/>
  <c r="JA96" i="23" s="1"/>
  <c r="HN97" i="23"/>
  <c r="JA97" i="23" s="1"/>
  <c r="HK99" i="23"/>
  <c r="HL100" i="23"/>
  <c r="HK101" i="23"/>
  <c r="HL102" i="23"/>
  <c r="IZ102" i="23" a="1"/>
  <c r="IZ102" i="23" s="1"/>
  <c r="IZ103" i="23" a="1"/>
  <c r="IZ103" i="23" s="1"/>
  <c r="HI105" i="23"/>
  <c r="IC145" i="23"/>
  <c r="IB141" i="23"/>
  <c r="IB134" i="23"/>
  <c r="ID102" i="23"/>
  <c r="ID83" i="23"/>
  <c r="HM82" i="23" a="1"/>
  <c r="HM82" i="23" s="1"/>
  <c r="E85" i="27" s="1"/>
  <c r="IX80" i="23"/>
  <c r="IX77" i="23"/>
  <c r="HI76" i="23"/>
  <c r="HN74" i="23"/>
  <c r="JA74" i="23" s="1"/>
  <c r="HK73" i="23"/>
  <c r="HL71" i="23"/>
  <c r="HM69" i="23" a="1"/>
  <c r="HM69" i="23" s="1"/>
  <c r="E72" i="27" s="1"/>
  <c r="HN67" i="23"/>
  <c r="JA67" i="23" s="1"/>
  <c r="IZ65" i="23" a="1"/>
  <c r="IZ65" i="23" s="1"/>
  <c r="HL60" i="23"/>
  <c r="HL57" i="23"/>
  <c r="IZ52" i="23" a="1"/>
  <c r="IZ52" i="23" s="1"/>
  <c r="IX49" i="23"/>
  <c r="IC46" i="23"/>
  <c r="IC42" i="23"/>
  <c r="HL39" i="23"/>
  <c r="D42" i="27" s="1"/>
  <c r="IX35" i="23"/>
  <c r="IX26" i="23"/>
  <c r="HI17" i="23"/>
  <c r="IC148" i="23"/>
  <c r="ID108" i="23"/>
  <c r="IC106" i="23"/>
  <c r="HN190" i="23"/>
  <c r="JA190" i="23" s="1"/>
  <c r="ID189" i="23"/>
  <c r="IZ188" i="23" a="1"/>
  <c r="IZ188" i="23" s="1"/>
  <c r="HK188" i="23"/>
  <c r="HN187" i="23"/>
  <c r="JA187" i="23" s="1"/>
  <c r="ID186" i="23"/>
  <c r="HK185" i="23"/>
  <c r="HM184" i="23" a="1"/>
  <c r="HM184" i="23" s="1"/>
  <c r="E187" i="27" s="1"/>
  <c r="HN183" i="23"/>
  <c r="JA183" i="23" s="1"/>
  <c r="IC182" i="23"/>
  <c r="HN180" i="23"/>
  <c r="JA180" i="23" s="1"/>
  <c r="ID179" i="23"/>
  <c r="IZ178" i="23" a="1"/>
  <c r="IZ178" i="23" s="1"/>
  <c r="HK178" i="23"/>
  <c r="HK177" i="23"/>
  <c r="HL176" i="23"/>
  <c r="IY176" i="23" s="1"/>
  <c r="HN175" i="23"/>
  <c r="JA175" i="23" s="1"/>
  <c r="IX174" i="23"/>
  <c r="IZ173" i="23" a="1"/>
  <c r="IZ173" i="23" s="1"/>
  <c r="HK173" i="23"/>
  <c r="HL172" i="23"/>
  <c r="IB171" i="23"/>
  <c r="ID170" i="23"/>
  <c r="IC169" i="23"/>
  <c r="IZ168" i="23" a="1"/>
  <c r="IZ168" i="23" s="1"/>
  <c r="HK168" i="23"/>
  <c r="HN167" i="23"/>
  <c r="JA167" i="23" s="1"/>
  <c r="IC166" i="23"/>
  <c r="HM165" i="23" a="1"/>
  <c r="HM165" i="23" s="1"/>
  <c r="E168" i="27" s="1"/>
  <c r="IB164" i="23"/>
  <c r="IB163" i="23"/>
  <c r="HI162" i="23"/>
  <c r="HK161" i="23"/>
  <c r="HN160" i="23"/>
  <c r="JA160" i="23" s="1"/>
  <c r="ID159" i="23"/>
  <c r="IX158" i="23"/>
  <c r="HI158" i="23"/>
  <c r="HK157" i="23"/>
  <c r="HN156" i="23"/>
  <c r="JA156" i="23" s="1"/>
  <c r="IX155" i="23"/>
  <c r="IZ154" i="23" a="1"/>
  <c r="IZ154" i="23" s="1"/>
  <c r="HK154" i="23"/>
  <c r="HM153" i="23" a="1"/>
  <c r="HM153" i="23" s="1"/>
  <c r="E156" i="27" s="1"/>
  <c r="IB152" i="23"/>
  <c r="ID151" i="23"/>
  <c r="IZ150" i="23" a="1"/>
  <c r="IZ150" i="23" s="1"/>
  <c r="HM149" i="23" a="1"/>
  <c r="HM149" i="23" s="1"/>
  <c r="E152" i="27" s="1"/>
  <c r="IB148" i="23"/>
  <c r="IZ147" i="23" a="1"/>
  <c r="IZ147" i="23" s="1"/>
  <c r="HK147" i="23"/>
  <c r="HM146" i="23" a="1"/>
  <c r="HM146" i="23" s="1"/>
  <c r="E149" i="27" s="1"/>
  <c r="IB145" i="23"/>
  <c r="IZ143" i="23" a="1"/>
  <c r="IZ143" i="23" s="1"/>
  <c r="HK143" i="23"/>
  <c r="HL142" i="23"/>
  <c r="HN141" i="23"/>
  <c r="JA141" i="23" s="1"/>
  <c r="IC140" i="23"/>
  <c r="IX139" i="23"/>
  <c r="IZ138" i="23" a="1"/>
  <c r="IZ138" i="23" s="1"/>
  <c r="IX137" i="23"/>
  <c r="IZ136" i="23" a="1"/>
  <c r="IZ136" i="23" s="1"/>
  <c r="HK136" i="23"/>
  <c r="HL135" i="23"/>
  <c r="D138" i="27" s="1"/>
  <c r="N138" i="27" s="1" a="1"/>
  <c r="N138" i="27" s="1"/>
  <c r="HN134" i="23"/>
  <c r="JA134" i="23" s="1"/>
  <c r="IX133" i="23"/>
  <c r="IZ132" i="23" a="1"/>
  <c r="IZ132" i="23" s="1"/>
  <c r="HI132" i="23"/>
  <c r="HK131" i="23"/>
  <c r="HI130" i="23"/>
  <c r="IZ128" i="23" a="1"/>
  <c r="IZ128" i="23" s="1"/>
  <c r="IZ127" i="23" a="1"/>
  <c r="IZ127" i="23" s="1"/>
  <c r="HI127" i="23"/>
  <c r="HK125" i="23"/>
  <c r="HL124" i="23"/>
  <c r="HK123" i="23"/>
  <c r="HI122" i="23"/>
  <c r="IZ120" i="23" a="1"/>
  <c r="IZ120" i="23" s="1"/>
  <c r="HK120" i="23"/>
  <c r="HK119" i="23"/>
  <c r="HI118" i="23"/>
  <c r="HI117" i="23"/>
  <c r="HK116" i="23"/>
  <c r="IZ114" i="23" a="1"/>
  <c r="IZ114" i="23" s="1"/>
  <c r="HL114" i="23"/>
  <c r="HK113" i="23"/>
  <c r="HI112" i="23"/>
  <c r="IX109" i="23"/>
  <c r="HM108" i="23" a="1"/>
  <c r="HM108" i="23" s="1"/>
  <c r="E111" i="27" s="1"/>
  <c r="HM107" i="23" a="1"/>
  <c r="HM107" i="23" s="1"/>
  <c r="E110" i="27" s="1"/>
  <c r="HN106" i="23"/>
  <c r="JA106" i="23" s="1"/>
  <c r="HM105" i="23" a="1"/>
  <c r="HM105" i="23" s="1"/>
  <c r="E108" i="27" s="1"/>
  <c r="HI104" i="23"/>
  <c r="IC102" i="23"/>
  <c r="HN101" i="23"/>
  <c r="JA101" i="23" s="1"/>
  <c r="HM100" i="23" a="1"/>
  <c r="HM100" i="23" s="1"/>
  <c r="E103" i="27" s="1"/>
  <c r="IZ97" i="23" a="1"/>
  <c r="IZ97" i="23" s="1"/>
  <c r="IX96" i="23"/>
  <c r="HI95" i="23"/>
  <c r="IZ93" i="23" a="1"/>
  <c r="IZ93" i="23" s="1"/>
  <c r="HM91" i="23" a="1"/>
  <c r="HM91" i="23" s="1"/>
  <c r="E94" i="27" s="1"/>
  <c r="HK90" i="23"/>
  <c r="IX88" i="23"/>
  <c r="HL87" i="23"/>
  <c r="HL86" i="23"/>
  <c r="HK85" i="23"/>
  <c r="HM83" i="23" a="1"/>
  <c r="HM83" i="23" s="1"/>
  <c r="E86" i="27" s="1"/>
  <c r="HL82" i="23"/>
  <c r="HN80" i="23"/>
  <c r="JA80" i="23" s="1"/>
  <c r="IZ78" i="23" a="1"/>
  <c r="IZ78" i="23" s="1"/>
  <c r="HN77" i="23"/>
  <c r="JA77" i="23" s="1"/>
  <c r="IZ75" i="23" a="1"/>
  <c r="IZ75" i="23" s="1"/>
  <c r="HM74" i="23" a="1"/>
  <c r="HM74" i="23" s="1"/>
  <c r="E77" i="27" s="1"/>
  <c r="HI73" i="23"/>
  <c r="HK71" i="23"/>
  <c r="HL69" i="23"/>
  <c r="HM67" i="23" a="1"/>
  <c r="HM67" i="23" s="1"/>
  <c r="E70" i="27" s="1"/>
  <c r="IX65" i="23"/>
  <c r="HM63" i="23" a="1"/>
  <c r="HM63" i="23" s="1"/>
  <c r="E66" i="27" s="1"/>
  <c r="IZ59" i="23" a="1"/>
  <c r="IZ59" i="23" s="1"/>
  <c r="HI57" i="23"/>
  <c r="IX52" i="23"/>
  <c r="IZ48" i="23" a="1"/>
  <c r="IZ48" i="23" s="1"/>
  <c r="IB46" i="23"/>
  <c r="IB42" i="23"/>
  <c r="IX34" i="23"/>
  <c r="IB109" i="23"/>
  <c r="IB104" i="23"/>
  <c r="IB100" i="23"/>
  <c r="IB95" i="23"/>
  <c r="IC88" i="23"/>
  <c r="IB75" i="23"/>
  <c r="ID74" i="23"/>
  <c r="IB71" i="23"/>
  <c r="IB62" i="23"/>
  <c r="IC60" i="23"/>
  <c r="ID23" i="23"/>
  <c r="IC18" i="23"/>
  <c r="IC23" i="23"/>
  <c r="ID7" i="23"/>
  <c r="IC7" i="23"/>
  <c r="IC13" i="23"/>
  <c r="ID17" i="23"/>
  <c r="IC19" i="23"/>
  <c r="ID20" i="23"/>
  <c r="ID22" i="23"/>
  <c r="IC26" i="23"/>
  <c r="ID27" i="23"/>
  <c r="ID32" i="23"/>
  <c r="IC36" i="23"/>
  <c r="IC40" i="23"/>
  <c r="IB43" i="23"/>
  <c r="IC45" i="23"/>
  <c r="ID48" i="23"/>
  <c r="IC51" i="23"/>
  <c r="ID54" i="23"/>
  <c r="ID57" i="23"/>
  <c r="IC58" i="23"/>
  <c r="IC61" i="23"/>
  <c r="ID64" i="23"/>
  <c r="IB65" i="23"/>
  <c r="IC8" i="23"/>
  <c r="ID13" i="23"/>
  <c r="ID19" i="23"/>
  <c r="ID26" i="23"/>
  <c r="IC33" i="23"/>
  <c r="IC34" i="23"/>
  <c r="ID36" i="23"/>
  <c r="ID40" i="23"/>
  <c r="IB41" i="23"/>
  <c r="IC43" i="23"/>
  <c r="IB49" i="23"/>
  <c r="ID51" i="23"/>
  <c r="IB52" i="23"/>
  <c r="IB55" i="23"/>
  <c r="ID58" i="23"/>
  <c r="IB59" i="23"/>
  <c r="ID61" i="23"/>
  <c r="IC65" i="23"/>
  <c r="ID6" i="23"/>
  <c r="ID9" i="23"/>
  <c r="ID15" i="23"/>
  <c r="IC28" i="23"/>
  <c r="IC29" i="23"/>
  <c r="ID30" i="23"/>
  <c r="IC31" i="23"/>
  <c r="ID38" i="23"/>
  <c r="IC47" i="23"/>
  <c r="IB48" i="23"/>
  <c r="IB54" i="23"/>
  <c r="ID56" i="23"/>
  <c r="IB57" i="23"/>
  <c r="ID60" i="23"/>
  <c r="ID63" i="23"/>
  <c r="IB64" i="23"/>
  <c r="ID10" i="23"/>
  <c r="IC20" i="23"/>
  <c r="IC22" i="23"/>
  <c r="IC27" i="23"/>
  <c r="ID28" i="23"/>
  <c r="ID29" i="23"/>
  <c r="ID31" i="23"/>
  <c r="IC32" i="23"/>
  <c r="IB45" i="23"/>
  <c r="ID47" i="23"/>
  <c r="IC48" i="23"/>
  <c r="IB51" i="23"/>
  <c r="IC54" i="23"/>
  <c r="IC57" i="23"/>
  <c r="IB58" i="23"/>
  <c r="IB61" i="23"/>
  <c r="IC64" i="23"/>
  <c r="ID69" i="23"/>
  <c r="IB70" i="23"/>
  <c r="IB73" i="23"/>
  <c r="ID75" i="23"/>
  <c r="IC77" i="23"/>
  <c r="IC80" i="23"/>
  <c r="ID82" i="23"/>
  <c r="ID21" i="23"/>
  <c r="IC44" i="23"/>
  <c r="IC50" i="23"/>
  <c r="IB53" i="23"/>
  <c r="IB56" i="23"/>
  <c r="ID62" i="23"/>
  <c r="ID71" i="23"/>
  <c r="IC72" i="23"/>
  <c r="IB76" i="23"/>
  <c r="ID79" i="23"/>
  <c r="ID80" i="23"/>
  <c r="IC81" i="23"/>
  <c r="ID84" i="23"/>
  <c r="IB85" i="23"/>
  <c r="IB87" i="23"/>
  <c r="ID89" i="23"/>
  <c r="IC92" i="23"/>
  <c r="IB94" i="23"/>
  <c r="ID96" i="23"/>
  <c r="IB99" i="23"/>
  <c r="IB101" i="23"/>
  <c r="ID103" i="23"/>
  <c r="IB110" i="23"/>
  <c r="ID112" i="23"/>
  <c r="IB113" i="23"/>
  <c r="IB115" i="23"/>
  <c r="IC117" i="23"/>
  <c r="ID119" i="23"/>
  <c r="ID121" i="23"/>
  <c r="IB122" i="23"/>
  <c r="ID124" i="23"/>
  <c r="IB126" i="23"/>
  <c r="ID128" i="23"/>
  <c r="IC131" i="23"/>
  <c r="ID133" i="23"/>
  <c r="IC135" i="23"/>
  <c r="IB138" i="23"/>
  <c r="ID140" i="23"/>
  <c r="IB142" i="23"/>
  <c r="IC144" i="23"/>
  <c r="IC9" i="23"/>
  <c r="IC15" i="23"/>
  <c r="IC38" i="23"/>
  <c r="IB47" i="23"/>
  <c r="ID50" i="23"/>
  <c r="IC53" i="23"/>
  <c r="IC56" i="23"/>
  <c r="ID72" i="23"/>
  <c r="IC76" i="23"/>
  <c r="ID81" i="23"/>
  <c r="IC85" i="23"/>
  <c r="IC87" i="23"/>
  <c r="ID92" i="23"/>
  <c r="IC94" i="23"/>
  <c r="IB97" i="23"/>
  <c r="IC99" i="23"/>
  <c r="IC101" i="23"/>
  <c r="IB108" i="23"/>
  <c r="IC110" i="23"/>
  <c r="IC113" i="23"/>
  <c r="IC115" i="23"/>
  <c r="ID117" i="23"/>
  <c r="IC122" i="23"/>
  <c r="IC126" i="23"/>
  <c r="IB129" i="23"/>
  <c r="IC11" i="23"/>
  <c r="IC16" i="23"/>
  <c r="IC25" i="23"/>
  <c r="ID33" i="23"/>
  <c r="ID35" i="23"/>
  <c r="ID43" i="23"/>
  <c r="IC49" i="23"/>
  <c r="IC52" i="23"/>
  <c r="IC55" i="23"/>
  <c r="IC73" i="23"/>
  <c r="ID76" i="23"/>
  <c r="ID85" i="23"/>
  <c r="ID87" i="23"/>
  <c r="IB90" i="23"/>
  <c r="IB93" i="23"/>
  <c r="ID94" i="23"/>
  <c r="IC97" i="23"/>
  <c r="ID99" i="23"/>
  <c r="ID101" i="23"/>
  <c r="IB106" i="23"/>
  <c r="IC108" i="23"/>
  <c r="ID110" i="23"/>
  <c r="ID113" i="23"/>
  <c r="IC14" i="23"/>
  <c r="ID18" i="23"/>
  <c r="IC21" i="23"/>
  <c r="ID24" i="23"/>
  <c r="ID41" i="23"/>
  <c r="IB44" i="23"/>
  <c r="IB50" i="23"/>
  <c r="ID59" i="23"/>
  <c r="IC62" i="23"/>
  <c r="ID67" i="23"/>
  <c r="ID68" i="23"/>
  <c r="ID70" i="23"/>
  <c r="IC71" i="23"/>
  <c r="IB72" i="23"/>
  <c r="IC79" i="23"/>
  <c r="IB80" i="23"/>
  <c r="IB81" i="23"/>
  <c r="IC84" i="23"/>
  <c r="ID86" i="23"/>
  <c r="IC89" i="23"/>
  <c r="ID91" i="23"/>
  <c r="IB92" i="23"/>
  <c r="IC96" i="23"/>
  <c r="ID98" i="23"/>
  <c r="IC103" i="23"/>
  <c r="ID105" i="23"/>
  <c r="ID107" i="23"/>
  <c r="IC112" i="23"/>
  <c r="IB116" i="23"/>
  <c r="IC111" i="23"/>
  <c r="IC105" i="23"/>
  <c r="ID97" i="23"/>
  <c r="IB91" i="23"/>
  <c r="IC83" i="23"/>
  <c r="IC78" i="23"/>
  <c r="IC68" i="23"/>
  <c r="IB67" i="23"/>
  <c r="IB66" i="23"/>
  <c r="IB63" i="23"/>
  <c r="IC59" i="23"/>
  <c r="ID55" i="23"/>
  <c r="IC41" i="23"/>
  <c r="IC39" i="23"/>
  <c r="ID25" i="23"/>
  <c r="ID190" i="23"/>
  <c r="IC188" i="23"/>
  <c r="IB186" i="23"/>
  <c r="IB184" i="23"/>
  <c r="IC180" i="23"/>
  <c r="IC177" i="23"/>
  <c r="IC174" i="23"/>
  <c r="IC170" i="23"/>
  <c r="ID163" i="23"/>
  <c r="ID161" i="23"/>
  <c r="IB159" i="23"/>
  <c r="IC157" i="23"/>
  <c r="ID155" i="23"/>
  <c r="ID150" i="23"/>
  <c r="ID144" i="23"/>
  <c r="IB139" i="23"/>
  <c r="ID138" i="23"/>
  <c r="IB135" i="23"/>
  <c r="IB133" i="23"/>
  <c r="IB130" i="23"/>
  <c r="IB123" i="23"/>
  <c r="IB119" i="23"/>
  <c r="ID118" i="23"/>
  <c r="IB111" i="23"/>
  <c r="ID109" i="23"/>
  <c r="IB105" i="23"/>
  <c r="ID104" i="23"/>
  <c r="ID100" i="23"/>
  <c r="IB96" i="23"/>
  <c r="ID95" i="23"/>
  <c r="ID90" i="23"/>
  <c r="IB83" i="23"/>
  <c r="IC82" i="23"/>
  <c r="IB78" i="23"/>
  <c r="ID77" i="23"/>
  <c r="IC69" i="23"/>
  <c r="IB68" i="23"/>
  <c r="IC12" i="23"/>
  <c r="IC190" i="23"/>
  <c r="IB188" i="23"/>
  <c r="ID183" i="23"/>
  <c r="IB180" i="23"/>
  <c r="IB177" i="23"/>
  <c r="ID176" i="23"/>
  <c r="IB174" i="23"/>
  <c r="ID172" i="23"/>
  <c r="IB170" i="23"/>
  <c r="ID169" i="23"/>
  <c r="ID167" i="23"/>
  <c r="ID165" i="23"/>
  <c r="IC163" i="23"/>
  <c r="IC161" i="23"/>
  <c r="ID158" i="23"/>
  <c r="IB157" i="23"/>
  <c r="IC155" i="23"/>
  <c r="ID152" i="23"/>
  <c r="IC150" i="23"/>
  <c r="ID148" i="23"/>
  <c r="ID146" i="23"/>
  <c r="IB144" i="23"/>
  <c r="ID141" i="23"/>
  <c r="IC138" i="23"/>
  <c r="ID137" i="23"/>
  <c r="ID134" i="23"/>
  <c r="ID129" i="23"/>
  <c r="ID122" i="23"/>
  <c r="IC121" i="23"/>
  <c r="IC118" i="23"/>
  <c r="ID115" i="23"/>
  <c r="IC109" i="23"/>
  <c r="IC104" i="23"/>
  <c r="IC100" i="23"/>
  <c r="IC95" i="23"/>
  <c r="IC90" i="23"/>
  <c r="IB89" i="23"/>
  <c r="ID88" i="23"/>
  <c r="IB82" i="23"/>
  <c r="IB77" i="23"/>
  <c r="IC75" i="23"/>
  <c r="IC70" i="23"/>
  <c r="IB69" i="23"/>
  <c r="IC30" i="23"/>
  <c r="ID11" i="23"/>
  <c r="HK6" i="23"/>
  <c r="HI11" i="23"/>
  <c r="IX28" i="23"/>
  <c r="IX29" i="23"/>
  <c r="IX31" i="23"/>
  <c r="HK37" i="23"/>
  <c r="HI39" i="23"/>
  <c r="HN41" i="23"/>
  <c r="JA41" i="23" s="1"/>
  <c r="HK42" i="23"/>
  <c r="HL44" i="23"/>
  <c r="D47" i="27" s="1"/>
  <c r="N47" i="27" s="1" a="1"/>
  <c r="N47" i="27" s="1"/>
  <c r="HL46" i="23"/>
  <c r="IX47" i="23"/>
  <c r="HN49" i="23"/>
  <c r="JA49" i="23" s="1"/>
  <c r="HK50" i="23"/>
  <c r="HN52" i="23"/>
  <c r="JA52" i="23" s="1"/>
  <c r="HL53" i="23"/>
  <c r="HK56" i="23"/>
  <c r="IZ56" i="23" a="1"/>
  <c r="IZ56" i="23" s="1"/>
  <c r="HN59" i="23"/>
  <c r="JA59" i="23" s="1"/>
  <c r="HI60" i="23"/>
  <c r="IX60" i="23"/>
  <c r="HK63" i="23"/>
  <c r="HK11" i="23"/>
  <c r="HR11" i="23" s="1"/>
  <c r="HT11" i="23" s="1"/>
  <c r="IX17" i="23"/>
  <c r="HI23" i="23"/>
  <c r="IX27" i="23"/>
  <c r="HI30" i="23"/>
  <c r="HI31" i="23"/>
  <c r="IX32" i="23"/>
  <c r="HK38" i="23"/>
  <c r="HK39" i="23"/>
  <c r="IZ39" i="23" a="1"/>
  <c r="IZ39" i="23" s="1"/>
  <c r="HL42" i="23"/>
  <c r="D45" i="27" s="1"/>
  <c r="N45" i="27" s="1" a="1"/>
  <c r="N45" i="27" s="1"/>
  <c r="HM44" i="23" a="1"/>
  <c r="HM44" i="23" s="1"/>
  <c r="E47" i="27" s="1"/>
  <c r="IX45" i="23"/>
  <c r="HM46" i="23" a="1"/>
  <c r="HM46" i="23" s="1"/>
  <c r="E49" i="27" s="1"/>
  <c r="HI47" i="23"/>
  <c r="IX48" i="23"/>
  <c r="HM50" i="23" a="1"/>
  <c r="HM50" i="23" s="1"/>
  <c r="E53" i="27" s="1"/>
  <c r="HM53" i="23" a="1"/>
  <c r="HM53" i="23" s="1"/>
  <c r="E56" i="27" s="1"/>
  <c r="IX54" i="23"/>
  <c r="HL56" i="23"/>
  <c r="IZ57" i="23" a="1"/>
  <c r="IZ57" i="23" s="1"/>
  <c r="HK60" i="23"/>
  <c r="HN62" i="23"/>
  <c r="JA62" i="23" s="1"/>
  <c r="HL63" i="23"/>
  <c r="IZ63" i="23" a="1"/>
  <c r="IZ63" i="23" s="1"/>
  <c r="IX64" i="23"/>
  <c r="HK13" i="23"/>
  <c r="HR13" i="23" s="1"/>
  <c r="HT13" i="23" s="1"/>
  <c r="HK17" i="23"/>
  <c r="HR17" i="23" s="1"/>
  <c r="HT17" i="23" s="1"/>
  <c r="HK22" i="23"/>
  <c r="HI24" i="23"/>
  <c r="HK25" i="23"/>
  <c r="HK26" i="23"/>
  <c r="HI34" i="23"/>
  <c r="HK35" i="23"/>
  <c r="HK36" i="23"/>
  <c r="IX37" i="23"/>
  <c r="HL41" i="23"/>
  <c r="IZ41" i="23" a="1"/>
  <c r="IZ41" i="23" s="1"/>
  <c r="IX42" i="23"/>
  <c r="HM43" i="23" a="1"/>
  <c r="HM43" i="23" s="1"/>
  <c r="E46" i="27" s="1"/>
  <c r="HI44" i="23"/>
  <c r="IZ44" i="23" a="1"/>
  <c r="IZ44" i="23" s="1"/>
  <c r="HN45" i="23"/>
  <c r="JA45" i="23" s="1"/>
  <c r="HI46" i="23"/>
  <c r="HL49" i="23"/>
  <c r="IX50" i="23"/>
  <c r="HL52" i="23"/>
  <c r="IX53" i="23"/>
  <c r="HL55" i="23"/>
  <c r="HM58" i="23" a="1"/>
  <c r="HM58" i="23" s="1"/>
  <c r="E61" i="27" s="1"/>
  <c r="HL59" i="23"/>
  <c r="HN61" i="23"/>
  <c r="JA61" i="23" s="1"/>
  <c r="HK62" i="23"/>
  <c r="IZ62" i="23" a="1"/>
  <c r="IZ62" i="23" s="1"/>
  <c r="HL65" i="23"/>
  <c r="HI7" i="23"/>
  <c r="IX30" i="23"/>
  <c r="HI37" i="23"/>
  <c r="IX39" i="23"/>
  <c r="HN40" i="23"/>
  <c r="JA40" i="23" s="1"/>
  <c r="HM41" i="23" a="1"/>
  <c r="HM41" i="23" s="1"/>
  <c r="E44" i="27" s="1"/>
  <c r="HI42" i="23"/>
  <c r="IZ42" i="23" a="1"/>
  <c r="IZ42" i="23" s="1"/>
  <c r="HN43" i="23"/>
  <c r="JA43" i="23" s="1"/>
  <c r="HK44" i="23"/>
  <c r="HK46" i="23"/>
  <c r="IZ46" i="23" a="1"/>
  <c r="IZ46" i="23" s="1"/>
  <c r="HM49" i="23" a="1"/>
  <c r="HM49" i="23" s="1"/>
  <c r="E52" i="27" s="1"/>
  <c r="HI50" i="23"/>
  <c r="IZ50" i="23" a="1"/>
  <c r="IZ50" i="23" s="1"/>
  <c r="HM52" i="23" a="1"/>
  <c r="HM52" i="23" s="1"/>
  <c r="E55" i="27" s="1"/>
  <c r="HK53" i="23"/>
  <c r="IZ53" i="23" a="1"/>
  <c r="IZ53" i="23" s="1"/>
  <c r="HM55" i="23" a="1"/>
  <c r="HM55" i="23" s="1"/>
  <c r="E58" i="27" s="1"/>
  <c r="HI56" i="23"/>
  <c r="IX56" i="23"/>
  <c r="HM59" i="23" a="1"/>
  <c r="HM59" i="23" s="1"/>
  <c r="E62" i="27" s="1"/>
  <c r="HM62" i="23" a="1"/>
  <c r="HM62" i="23" s="1"/>
  <c r="E65" i="27" s="1"/>
  <c r="HI63" i="23"/>
  <c r="IX63" i="23"/>
  <c r="HM65" i="23" a="1"/>
  <c r="HM65" i="23" s="1"/>
  <c r="E68" i="27" s="1"/>
  <c r="HM66" i="23" a="1"/>
  <c r="HM66" i="23" s="1"/>
  <c r="E69" i="27" s="1"/>
  <c r="HK67" i="23"/>
  <c r="IZ67" i="23" a="1"/>
  <c r="IZ67" i="23" s="1"/>
  <c r="IX68" i="23"/>
  <c r="HM71" i="23" a="1"/>
  <c r="HM71" i="23" s="1"/>
  <c r="E74" i="27" s="1"/>
  <c r="HI72" i="23"/>
  <c r="HL74" i="23"/>
  <c r="HM76" i="23" a="1"/>
  <c r="HM76" i="23" s="1"/>
  <c r="E79" i="27" s="1"/>
  <c r="IZ76" i="23" a="1"/>
  <c r="IZ76" i="23" s="1"/>
  <c r="HM78" i="23" a="1"/>
  <c r="HM78" i="23" s="1"/>
  <c r="E81" i="27" s="1"/>
  <c r="HI79" i="23"/>
  <c r="IX79" i="23"/>
  <c r="HN81" i="23"/>
  <c r="JA81" i="23" s="1"/>
  <c r="HI82" i="23"/>
  <c r="HN83" i="23"/>
  <c r="JA83" i="23" s="1"/>
  <c r="HL84" i="23"/>
  <c r="HK55" i="23"/>
  <c r="HK52" i="23"/>
  <c r="HK49" i="23"/>
  <c r="IX44" i="23"/>
  <c r="HL43" i="23"/>
  <c r="HM40" i="23" a="1"/>
  <c r="HM40" i="23" s="1"/>
  <c r="E43" i="27" s="1"/>
  <c r="HI35" i="23"/>
  <c r="HK33" i="23"/>
  <c r="IX21" i="23"/>
  <c r="HK19" i="23"/>
  <c r="HR19" i="23" s="1"/>
  <c r="HT19" i="23" s="1"/>
  <c r="HL61" i="23"/>
  <c r="IX59" i="23"/>
  <c r="HK58" i="23"/>
  <c r="HI55" i="23"/>
  <c r="HI52" i="23"/>
  <c r="HI49" i="23"/>
  <c r="HN47" i="23"/>
  <c r="JA47" i="23" s="1"/>
  <c r="HK43" i="23"/>
  <c r="IX41" i="23"/>
  <c r="HL40" i="23"/>
  <c r="IY40" i="23" s="1"/>
  <c r="HN38" i="23"/>
  <c r="JA38" i="23" s="1"/>
  <c r="HI33" i="23"/>
  <c r="HK27" i="23"/>
  <c r="IX24" i="23"/>
  <c r="HI15" i="23"/>
  <c r="HK9" i="23"/>
  <c r="HR9" i="23" s="1"/>
  <c r="HT9" i="23" s="1"/>
  <c r="HM72" i="23" a="1"/>
  <c r="HM72" i="23" s="1"/>
  <c r="E75" i="27" s="1"/>
  <c r="HN70" i="23"/>
  <c r="JA70" i="23" s="1"/>
  <c r="IZ68" i="23" a="1"/>
  <c r="IZ68" i="23" s="1"/>
  <c r="HL68" i="23"/>
  <c r="IZ66" i="23" a="1"/>
  <c r="IZ66" i="23" s="1"/>
  <c r="HL66" i="23"/>
  <c r="HN65" i="23"/>
  <c r="JA65" i="23" s="1"/>
  <c r="HK64" i="23"/>
  <c r="IX62" i="23"/>
  <c r="HL62" i="23"/>
  <c r="IZ60" i="23" a="1"/>
  <c r="IZ60" i="23" s="1"/>
  <c r="HM60" i="23" a="1"/>
  <c r="HM60" i="23" s="1"/>
  <c r="E63" i="27" s="1"/>
  <c r="HN58" i="23"/>
  <c r="JA58" i="23" s="1"/>
  <c r="IX57" i="23"/>
  <c r="HK57" i="23"/>
  <c r="HN55" i="23"/>
  <c r="JA55" i="23" s="1"/>
  <c r="HK54" i="23"/>
  <c r="ID53" i="23"/>
  <c r="HI53" i="23"/>
  <c r="ID52" i="23"/>
  <c r="HN51" i="23"/>
  <c r="JA51" i="23" s="1"/>
  <c r="HL50" i="23"/>
  <c r="D53" i="27" s="1"/>
  <c r="N53" i="27" s="1" a="1"/>
  <c r="N53" i="27" s="1"/>
  <c r="ID49" i="23"/>
  <c r="HN48" i="23"/>
  <c r="JA48" i="23" s="1"/>
  <c r="IZ47" i="23" a="1"/>
  <c r="IZ47" i="23" s="1"/>
  <c r="HM47" i="23" a="1"/>
  <c r="HM47" i="23" s="1"/>
  <c r="E50" i="27" s="1"/>
  <c r="ID46" i="23"/>
  <c r="ID45" i="23"/>
  <c r="HI45" i="23"/>
  <c r="ID44" i="23"/>
  <c r="HN42" i="23"/>
  <c r="JA42" i="23" s="1"/>
  <c r="HI41" i="23"/>
  <c r="IB40" i="23"/>
  <c r="HN39" i="23"/>
  <c r="JA39" i="23" s="1"/>
  <c r="IX38" i="23"/>
  <c r="HI38" i="23"/>
  <c r="IC37" i="23"/>
  <c r="IC35" i="23"/>
  <c r="HK34" i="23"/>
  <c r="HK32" i="23"/>
  <c r="HI27" i="23"/>
  <c r="HI26" i="23"/>
  <c r="IC24" i="23"/>
  <c r="HK21" i="23"/>
  <c r="IC17" i="23"/>
  <c r="ID16" i="23"/>
  <c r="ID14" i="23"/>
  <c r="ID12" i="23"/>
  <c r="IC10" i="23"/>
  <c r="HK7" i="23"/>
  <c r="HR7" i="23" s="1"/>
  <c r="HT7" i="23" s="1"/>
  <c r="IX22" i="23"/>
  <c r="HI22" i="23"/>
  <c r="IX20" i="23"/>
  <c r="HI18" i="23"/>
  <c r="HK15" i="23"/>
  <c r="HR15" i="23" s="1"/>
  <c r="HT15" i="23" s="1"/>
  <c r="HI6" i="23"/>
  <c r="HI25" i="23"/>
  <c r="HK24" i="23"/>
  <c r="HI21" i="23"/>
  <c r="HI19" i="23"/>
  <c r="HK16" i="23"/>
  <c r="HR16" i="23" s="1"/>
  <c r="HT16" i="23" s="1"/>
  <c r="HK23" i="23"/>
  <c r="IX18" i="23"/>
  <c r="HI16" i="23"/>
  <c r="HK14" i="23"/>
  <c r="HR14" i="23" s="1"/>
  <c r="HT14" i="23" s="1"/>
  <c r="HK12" i="23"/>
  <c r="HK10" i="23"/>
  <c r="HK8" i="23"/>
  <c r="HK18" i="23"/>
  <c r="HR18" i="23" s="1"/>
  <c r="HT18" i="23" s="1"/>
  <c r="IX15" i="23"/>
  <c r="HI14" i="23"/>
  <c r="HI12" i="23"/>
  <c r="HI10" i="23"/>
  <c r="HI8" i="23"/>
  <c r="HL9" i="23" s="1"/>
  <c r="D190" i="27" l="1"/>
  <c r="N190" i="27" s="1" a="1"/>
  <c r="N190" i="27" s="1"/>
  <c r="D189" i="27"/>
  <c r="N189" i="27" s="1" a="1"/>
  <c r="N189" i="27" s="1"/>
  <c r="HL38" i="23"/>
  <c r="D41" i="27" s="1"/>
  <c r="Q41" i="27" s="1"/>
  <c r="HM38" i="23" a="1"/>
  <c r="HM38" i="23" s="1"/>
  <c r="E41" i="27" s="1"/>
  <c r="IY67" i="23"/>
  <c r="IY140" i="23"/>
  <c r="D142" i="27"/>
  <c r="N142" i="27" s="1" a="1"/>
  <c r="N142" i="27" s="1"/>
  <c r="HL33" i="23"/>
  <c r="D33" i="23" s="1"/>
  <c r="IY181" i="23"/>
  <c r="HL32" i="23"/>
  <c r="D35" i="27" s="1"/>
  <c r="F35" i="27" s="1"/>
  <c r="HL29" i="23"/>
  <c r="D32" i="27" s="1"/>
  <c r="F32" i="27" s="1"/>
  <c r="HL14" i="23"/>
  <c r="HL25" i="23"/>
  <c r="D28" i="27" s="1"/>
  <c r="F28" i="27" s="1"/>
  <c r="HL27" i="23"/>
  <c r="D30" i="27" s="1"/>
  <c r="HL35" i="23"/>
  <c r="D38" i="27" s="1"/>
  <c r="F38" i="27" s="1"/>
  <c r="HL34" i="23"/>
  <c r="D37" i="27" s="1"/>
  <c r="F37" i="27" s="1"/>
  <c r="HL28" i="23"/>
  <c r="HL16" i="23"/>
  <c r="D16" i="23" s="1"/>
  <c r="F16" i="23" s="1"/>
  <c r="HL20" i="23"/>
  <c r="IY20" i="23" s="1"/>
  <c r="HL21" i="23"/>
  <c r="D24" i="27" s="1"/>
  <c r="F24" i="27" s="1"/>
  <c r="HL31" i="23"/>
  <c r="HL37" i="23"/>
  <c r="IY37" i="23" s="1"/>
  <c r="D155" i="27"/>
  <c r="N155" i="27" s="1" a="1"/>
  <c r="N155" i="27" s="1"/>
  <c r="HL18" i="23"/>
  <c r="HL23" i="23"/>
  <c r="D26" i="27" s="1"/>
  <c r="F26" i="27" s="1"/>
  <c r="HL24" i="23"/>
  <c r="D24" i="23" s="1"/>
  <c r="C24" i="23" s="1"/>
  <c r="HL17" i="23"/>
  <c r="HL30" i="23"/>
  <c r="D30" i="23" s="1"/>
  <c r="HL15" i="23"/>
  <c r="HL22" i="23"/>
  <c r="D22" i="23" s="1"/>
  <c r="HL26" i="23"/>
  <c r="HL36" i="23"/>
  <c r="D39" i="27" s="1"/>
  <c r="M39" i="27" s="1"/>
  <c r="HL19" i="23"/>
  <c r="D19" i="23" s="1"/>
  <c r="C19" i="23" s="1"/>
  <c r="IY154" i="23"/>
  <c r="IE30" i="23"/>
  <c r="D84" i="27"/>
  <c r="N84" i="27" s="1" a="1"/>
  <c r="N84" i="27" s="1"/>
  <c r="IV58" i="23"/>
  <c r="IY156" i="23"/>
  <c r="D170" i="27"/>
  <c r="N170" i="27" s="1" a="1"/>
  <c r="N170" i="27" s="1"/>
  <c r="IY106" i="23"/>
  <c r="D81" i="27"/>
  <c r="N81" i="27" s="1" a="1"/>
  <c r="N81" i="27" s="1"/>
  <c r="IY183" i="23"/>
  <c r="D191" i="27"/>
  <c r="N191" i="27" s="1" a="1"/>
  <c r="N191" i="27" s="1"/>
  <c r="IY189" i="23"/>
  <c r="D139" i="27"/>
  <c r="N139" i="27" s="1" a="1"/>
  <c r="N139" i="27" s="1"/>
  <c r="D122" i="27"/>
  <c r="N122" i="27" s="1" a="1"/>
  <c r="N122" i="27" s="1"/>
  <c r="IE168" i="23"/>
  <c r="D182" i="27"/>
  <c r="N182" i="27" s="1" a="1"/>
  <c r="N182" i="27" s="1"/>
  <c r="IY147" i="23"/>
  <c r="D45" i="23"/>
  <c r="E45" i="23" s="1"/>
  <c r="IY83" i="23"/>
  <c r="IY115" i="23"/>
  <c r="D180" i="27"/>
  <c r="N180" i="27" s="1" a="1"/>
  <c r="N180" i="27" s="1"/>
  <c r="IE6" i="23"/>
  <c r="D193" i="27"/>
  <c r="N193" i="27" s="1" a="1"/>
  <c r="N193" i="27" s="1"/>
  <c r="D172" i="27"/>
  <c r="N172" i="27" s="1" a="1"/>
  <c r="N172" i="27" s="1"/>
  <c r="D57" i="27"/>
  <c r="N57" i="27" s="1" a="1"/>
  <c r="N57" i="27" s="1"/>
  <c r="IY54" i="23"/>
  <c r="IY92" i="23"/>
  <c r="D177" i="27"/>
  <c r="N177" i="27" s="1" a="1"/>
  <c r="N177" i="27" s="1"/>
  <c r="D121" i="27"/>
  <c r="N121" i="27" s="1" a="1"/>
  <c r="N121" i="27" s="1"/>
  <c r="IY45" i="23"/>
  <c r="D80" i="27"/>
  <c r="N80" i="27" s="1" a="1"/>
  <c r="N80" i="27" s="1"/>
  <c r="IY47" i="23"/>
  <c r="D181" i="27"/>
  <c r="N181" i="27" s="1" a="1"/>
  <c r="N181" i="27" s="1"/>
  <c r="D163" i="27"/>
  <c r="N163" i="27" s="1" a="1"/>
  <c r="N163" i="27" s="1"/>
  <c r="IE153" i="23"/>
  <c r="IY184" i="23"/>
  <c r="D115" i="27"/>
  <c r="N115" i="27" s="1" a="1"/>
  <c r="N115" i="27" s="1"/>
  <c r="D183" i="27"/>
  <c r="N183" i="27" s="1" a="1"/>
  <c r="N183" i="27" s="1"/>
  <c r="F47" i="23"/>
  <c r="E47" i="23"/>
  <c r="IY165" i="23"/>
  <c r="IY141" i="23"/>
  <c r="D149" i="27"/>
  <c r="N149" i="27" s="1" a="1"/>
  <c r="N149" i="27" s="1"/>
  <c r="IY164" i="23"/>
  <c r="D106" i="27"/>
  <c r="N106" i="27" s="1" a="1"/>
  <c r="N106" i="27" s="1"/>
  <c r="IE149" i="23"/>
  <c r="IE173" i="23"/>
  <c r="D132" i="27"/>
  <c r="N132" i="27" s="1" a="1"/>
  <c r="N132" i="27" s="1"/>
  <c r="IY144" i="23"/>
  <c r="D92" i="27"/>
  <c r="N92" i="27" s="1" a="1"/>
  <c r="N92" i="27" s="1"/>
  <c r="IE37" i="23"/>
  <c r="D130" i="27"/>
  <c r="N130" i="27" s="1" a="1"/>
  <c r="N130" i="27" s="1"/>
  <c r="D100" i="27"/>
  <c r="N100" i="27" s="1" a="1"/>
  <c r="N100" i="27" s="1"/>
  <c r="HL11" i="23"/>
  <c r="D14" i="27" s="1"/>
  <c r="D135" i="27"/>
  <c r="N135" i="27" s="1" a="1"/>
  <c r="N135" i="27" s="1"/>
  <c r="D93" i="27"/>
  <c r="N93" i="27" s="1" a="1"/>
  <c r="N93" i="27" s="1"/>
  <c r="IE176" i="23"/>
  <c r="D136" i="27"/>
  <c r="N136" i="27" s="1" a="1"/>
  <c r="N136" i="27" s="1"/>
  <c r="D162" i="27"/>
  <c r="N162" i="27" s="1" a="1"/>
  <c r="N162" i="27" s="1"/>
  <c r="IE136" i="23"/>
  <c r="D174" i="27"/>
  <c r="N174" i="27" s="1" a="1"/>
  <c r="N174" i="27" s="1"/>
  <c r="IE116" i="23"/>
  <c r="IE187" i="23"/>
  <c r="IE154" i="23"/>
  <c r="IE172" i="23"/>
  <c r="IE171" i="23"/>
  <c r="D176" i="27"/>
  <c r="N176" i="27" s="1" a="1"/>
  <c r="N176" i="27" s="1"/>
  <c r="D137" i="27"/>
  <c r="N137" i="27" s="1" a="1"/>
  <c r="N137" i="27" s="1"/>
  <c r="IE12" i="23"/>
  <c r="IY150" i="23"/>
  <c r="IE137" i="23"/>
  <c r="IE39" i="23"/>
  <c r="IE185" i="23"/>
  <c r="IE178" i="23"/>
  <c r="HL13" i="23"/>
  <c r="D116" i="27"/>
  <c r="N116" i="27" s="1" a="1"/>
  <c r="N116" i="27" s="1"/>
  <c r="D51" i="23"/>
  <c r="F51" i="23" s="1"/>
  <c r="IY148" i="23"/>
  <c r="D128" i="27"/>
  <c r="N128" i="27" s="1" a="1"/>
  <c r="N128" i="27" s="1"/>
  <c r="D113" i="27"/>
  <c r="N113" i="27" s="1" a="1"/>
  <c r="N113" i="27" s="1"/>
  <c r="D146" i="27"/>
  <c r="N146" i="27" s="1" a="1"/>
  <c r="N146" i="27" s="1"/>
  <c r="D158" i="27"/>
  <c r="N158" i="27" s="1" a="1"/>
  <c r="N158" i="27" s="1"/>
  <c r="D178" i="27"/>
  <c r="N178" i="27" s="1" a="1"/>
  <c r="N178" i="27" s="1"/>
  <c r="IE175" i="23"/>
  <c r="IE107" i="23"/>
  <c r="D134" i="27"/>
  <c r="N134" i="27" s="1" a="1"/>
  <c r="N134" i="27" s="1"/>
  <c r="D129" i="27"/>
  <c r="N129" i="27" s="1" a="1"/>
  <c r="N129" i="27" s="1"/>
  <c r="IY149" i="23"/>
  <c r="IE10" i="23"/>
  <c r="IE49" i="23"/>
  <c r="IE180" i="23"/>
  <c r="IE140" i="23"/>
  <c r="IE65" i="23"/>
  <c r="IE164" i="23"/>
  <c r="IE167" i="23"/>
  <c r="IE183" i="23"/>
  <c r="IE19" i="23"/>
  <c r="D160" i="27"/>
  <c r="N160" i="27" s="1" a="1"/>
  <c r="N160" i="27" s="1"/>
  <c r="D50" i="27"/>
  <c r="N50" i="27" s="1" a="1"/>
  <c r="N50" i="27" s="1"/>
  <c r="IE120" i="23"/>
  <c r="IE184" i="23"/>
  <c r="IE130" i="23"/>
  <c r="D166" i="27"/>
  <c r="N166" i="27" s="1" a="1"/>
  <c r="N166" i="27" s="1"/>
  <c r="IE98" i="23"/>
  <c r="D169" i="27"/>
  <c r="N169" i="27" s="1" a="1"/>
  <c r="N169" i="27" s="1"/>
  <c r="IE156" i="23"/>
  <c r="IE106" i="23"/>
  <c r="IE114" i="23"/>
  <c r="IE92" i="23"/>
  <c r="IE54" i="23"/>
  <c r="IE134" i="23"/>
  <c r="IE139" i="23"/>
  <c r="IE18" i="23"/>
  <c r="IE182" i="23"/>
  <c r="IE160" i="23"/>
  <c r="IY98" i="23"/>
  <c r="IE181" i="23"/>
  <c r="IE35" i="23"/>
  <c r="IE14" i="23"/>
  <c r="IE118" i="23"/>
  <c r="D120" i="27"/>
  <c r="N120" i="27" s="1" a="1"/>
  <c r="N120" i="27" s="1"/>
  <c r="D112" i="27"/>
  <c r="N112" i="27" s="1" a="1"/>
  <c r="N112" i="27" s="1"/>
  <c r="IE88" i="23"/>
  <c r="IE161" i="23"/>
  <c r="IE186" i="23"/>
  <c r="IE63" i="23"/>
  <c r="IE8" i="23"/>
  <c r="IY170" i="23"/>
  <c r="IE147" i="23"/>
  <c r="D88" i="27"/>
  <c r="N88" i="27" s="1" a="1"/>
  <c r="N88" i="27" s="1"/>
  <c r="D133" i="27"/>
  <c r="N133" i="27" s="1" a="1"/>
  <c r="N133" i="27" s="1"/>
  <c r="IY168" i="23"/>
  <c r="D171" i="27"/>
  <c r="N171" i="27" s="1" a="1"/>
  <c r="N171" i="27" s="1"/>
  <c r="IE132" i="23"/>
  <c r="IY153" i="23"/>
  <c r="D156" i="27"/>
  <c r="N156" i="27" s="1" a="1"/>
  <c r="N156" i="27" s="1"/>
  <c r="IY151" i="23"/>
  <c r="D154" i="27"/>
  <c r="N154" i="27" s="1" a="1"/>
  <c r="N154" i="27" s="1"/>
  <c r="IY99" i="23"/>
  <c r="D102" i="27"/>
  <c r="N102" i="27" s="1" a="1"/>
  <c r="N102" i="27" s="1"/>
  <c r="IE127" i="23"/>
  <c r="D110" i="27"/>
  <c r="N110" i="27" s="1" a="1"/>
  <c r="N110" i="27" s="1"/>
  <c r="D126" i="27"/>
  <c r="N126" i="27" s="1" a="1"/>
  <c r="N126" i="27" s="1"/>
  <c r="IE131" i="23"/>
  <c r="IE115" i="23"/>
  <c r="IE94" i="23"/>
  <c r="IE7" i="23"/>
  <c r="IY51" i="23"/>
  <c r="IE42" i="23"/>
  <c r="D108" i="27"/>
  <c r="N108" i="27" s="1" a="1"/>
  <c r="N108" i="27" s="1"/>
  <c r="IY135" i="23"/>
  <c r="IE158" i="23"/>
  <c r="IE128" i="23"/>
  <c r="IE166" i="23"/>
  <c r="IE143" i="23"/>
  <c r="D161" i="27"/>
  <c r="N161" i="27" s="1" a="1"/>
  <c r="N161" i="27" s="1"/>
  <c r="IE70" i="23"/>
  <c r="IE33" i="23"/>
  <c r="D39" i="23"/>
  <c r="IE141" i="23"/>
  <c r="IE69" i="23"/>
  <c r="IE60" i="23"/>
  <c r="IY91" i="23"/>
  <c r="D94" i="27"/>
  <c r="N94" i="27" s="1" a="1"/>
  <c r="N94" i="27" s="1"/>
  <c r="IE170" i="23"/>
  <c r="IE125" i="23"/>
  <c r="IY120" i="23"/>
  <c r="D123" i="27"/>
  <c r="N123" i="27" s="1" a="1"/>
  <c r="N123" i="27" s="1"/>
  <c r="IY76" i="23"/>
  <c r="D79" i="27"/>
  <c r="N79" i="27" s="1" a="1"/>
  <c r="N79" i="27" s="1"/>
  <c r="IE157" i="23"/>
  <c r="IE32" i="23"/>
  <c r="IE162" i="23"/>
  <c r="IY70" i="23"/>
  <c r="D73" i="27"/>
  <c r="N73" i="27" s="1" a="1"/>
  <c r="N73" i="27" s="1"/>
  <c r="IY137" i="23"/>
  <c r="D140" i="27"/>
  <c r="N140" i="27" s="1" a="1"/>
  <c r="N140" i="27" s="1"/>
  <c r="IY39" i="23"/>
  <c r="IE123" i="23"/>
  <c r="IY161" i="23"/>
  <c r="D164" i="27"/>
  <c r="N164" i="27" s="1" a="1"/>
  <c r="N164" i="27" s="1"/>
  <c r="IE151" i="23"/>
  <c r="IY64" i="23"/>
  <c r="D67" i="27"/>
  <c r="N67" i="27" s="1" a="1"/>
  <c r="N67" i="27" s="1"/>
  <c r="D42" i="23"/>
  <c r="E42" i="23" s="1"/>
  <c r="IE146" i="23"/>
  <c r="IE122" i="23"/>
  <c r="IE142" i="23"/>
  <c r="IE124" i="23"/>
  <c r="D141" i="27"/>
  <c r="N141" i="27" s="1" a="1"/>
  <c r="N141" i="27" s="1"/>
  <c r="IE179" i="23"/>
  <c r="IY44" i="23"/>
  <c r="IY73" i="23"/>
  <c r="D76" i="27"/>
  <c r="N76" i="27" s="1" a="1"/>
  <c r="N76" i="27" s="1"/>
  <c r="IE163" i="23"/>
  <c r="IE159" i="23"/>
  <c r="IE43" i="23"/>
  <c r="IE102" i="23"/>
  <c r="D114" i="27"/>
  <c r="N114" i="27" s="1" a="1"/>
  <c r="N114" i="27" s="1"/>
  <c r="IY75" i="23"/>
  <c r="D78" i="27"/>
  <c r="N78" i="27" s="1" a="1"/>
  <c r="N78" i="27" s="1"/>
  <c r="IY162" i="23"/>
  <c r="D165" i="27"/>
  <c r="N165" i="27" s="1" a="1"/>
  <c r="N165" i="27" s="1"/>
  <c r="IY50" i="23"/>
  <c r="IE66" i="23"/>
  <c r="IY96" i="23"/>
  <c r="D99" i="27"/>
  <c r="N99" i="27" s="1" a="1"/>
  <c r="N99" i="27" s="1"/>
  <c r="IE93" i="23"/>
  <c r="D179" i="27"/>
  <c r="N179" i="27" s="1" a="1"/>
  <c r="N179" i="27" s="1"/>
  <c r="IE152" i="23"/>
  <c r="IE111" i="23"/>
  <c r="IE112" i="23"/>
  <c r="IE189" i="23"/>
  <c r="IE145" i="23"/>
  <c r="IE75" i="23"/>
  <c r="IE155" i="23"/>
  <c r="IE190" i="23"/>
  <c r="IE144" i="23"/>
  <c r="IE86" i="23"/>
  <c r="IE21" i="23"/>
  <c r="IE38" i="23"/>
  <c r="IE80" i="23"/>
  <c r="IE48" i="23"/>
  <c r="IE22" i="23"/>
  <c r="IE15" i="23"/>
  <c r="IE36" i="23"/>
  <c r="IE13" i="23"/>
  <c r="D148" i="27"/>
  <c r="N148" i="27" s="1" a="1"/>
  <c r="N148" i="27" s="1"/>
  <c r="IY88" i="23"/>
  <c r="D91" i="27"/>
  <c r="N91" i="27" s="1" a="1"/>
  <c r="N91" i="27" s="1"/>
  <c r="IE165" i="23"/>
  <c r="IE150" i="23"/>
  <c r="HU2" i="23"/>
  <c r="IY101" i="23"/>
  <c r="D104" i="27"/>
  <c r="N104" i="27" s="1" a="1"/>
  <c r="N104" i="27" s="1"/>
  <c r="IE169" i="23"/>
  <c r="IE83" i="23"/>
  <c r="IE68" i="23"/>
  <c r="IE47" i="23"/>
  <c r="IE99" i="23"/>
  <c r="IE73" i="23"/>
  <c r="IE51" i="23"/>
  <c r="IE27" i="23"/>
  <c r="IE28" i="23"/>
  <c r="IE34" i="23"/>
  <c r="IE61" i="23"/>
  <c r="IY104" i="23"/>
  <c r="D107" i="27"/>
  <c r="N107" i="27" s="1" a="1"/>
  <c r="N107" i="27" s="1"/>
  <c r="IY93" i="23"/>
  <c r="D96" i="27"/>
  <c r="N96" i="27" s="1" a="1"/>
  <c r="N96" i="27" s="1"/>
  <c r="HO80" i="23"/>
  <c r="IY58" i="23"/>
  <c r="D61" i="27"/>
  <c r="N61" i="27" s="1" a="1"/>
  <c r="N61" i="27" s="1"/>
  <c r="IY108" i="23"/>
  <c r="D111" i="27"/>
  <c r="N111" i="27" s="1" a="1"/>
  <c r="N111" i="27" s="1"/>
  <c r="IE16" i="23"/>
  <c r="IE52" i="23"/>
  <c r="IE133" i="23"/>
  <c r="IE50" i="23"/>
  <c r="IE58" i="23"/>
  <c r="IE71" i="23"/>
  <c r="IE138" i="23"/>
  <c r="IE121" i="23"/>
  <c r="IE56" i="23"/>
  <c r="IY172" i="23"/>
  <c r="D175" i="27"/>
  <c r="N175" i="27" s="1" a="1"/>
  <c r="N175" i="27" s="1"/>
  <c r="IY102" i="23"/>
  <c r="D105" i="27"/>
  <c r="N105" i="27" s="1" a="1"/>
  <c r="N105" i="27" s="1"/>
  <c r="IY79" i="23"/>
  <c r="D82" i="27"/>
  <c r="N82" i="27" s="1" a="1"/>
  <c r="N82" i="27" s="1"/>
  <c r="D125" i="27"/>
  <c r="N125" i="27" s="1" a="1"/>
  <c r="N125" i="27" s="1"/>
  <c r="IY122" i="23"/>
  <c r="IY95" i="23"/>
  <c r="D98" i="27"/>
  <c r="N98" i="27" s="1" a="1"/>
  <c r="N98" i="27" s="1"/>
  <c r="IE25" i="23"/>
  <c r="IY114" i="23"/>
  <c r="D117" i="27"/>
  <c r="N117" i="27" s="1" a="1"/>
  <c r="N117" i="27" s="1"/>
  <c r="IY71" i="23"/>
  <c r="D74" i="27"/>
  <c r="N74" i="27" s="1" a="1"/>
  <c r="N74" i="27" s="1"/>
  <c r="IY94" i="23"/>
  <c r="D97" i="27"/>
  <c r="N97" i="27" s="1" a="1"/>
  <c r="N97" i="27" s="1"/>
  <c r="IE46" i="23"/>
  <c r="D44" i="23"/>
  <c r="IY69" i="23"/>
  <c r="D72" i="27"/>
  <c r="N72" i="27" s="1" a="1"/>
  <c r="N72" i="27" s="1"/>
  <c r="IY82" i="23"/>
  <c r="D85" i="27"/>
  <c r="N85" i="27" s="1" a="1"/>
  <c r="N85" i="27" s="1"/>
  <c r="D103" i="27"/>
  <c r="N103" i="27" s="1" a="1"/>
  <c r="N103" i="27" s="1"/>
  <c r="IY100" i="23"/>
  <c r="IY128" i="23"/>
  <c r="D131" i="27"/>
  <c r="N131" i="27" s="1" a="1"/>
  <c r="N131" i="27" s="1"/>
  <c r="IY72" i="23"/>
  <c r="D75" i="27"/>
  <c r="N75" i="27" s="1" a="1"/>
  <c r="N75" i="27" s="1"/>
  <c r="IE17" i="23"/>
  <c r="IE77" i="23"/>
  <c r="IE109" i="23"/>
  <c r="IE119" i="23"/>
  <c r="IE177" i="23"/>
  <c r="IE41" i="23"/>
  <c r="IE84" i="23"/>
  <c r="IE67" i="23"/>
  <c r="IE97" i="23"/>
  <c r="IE55" i="23"/>
  <c r="IE11" i="23"/>
  <c r="IE79" i="23"/>
  <c r="IE74" i="23"/>
  <c r="D127" i="27"/>
  <c r="N127" i="27" s="1" a="1"/>
  <c r="N127" i="27" s="1"/>
  <c r="IY124" i="23"/>
  <c r="C54" i="23"/>
  <c r="IY121" i="23"/>
  <c r="IY57" i="23"/>
  <c r="D60" i="27"/>
  <c r="N60" i="27" s="1" a="1"/>
  <c r="N60" i="27" s="1"/>
  <c r="IY80" i="23"/>
  <c r="D83" i="27"/>
  <c r="N83" i="27" s="1" a="1"/>
  <c r="N83" i="27" s="1"/>
  <c r="IY86" i="23"/>
  <c r="D89" i="27"/>
  <c r="N89" i="27" s="1" a="1"/>
  <c r="N89" i="27" s="1"/>
  <c r="IY60" i="23"/>
  <c r="D63" i="27"/>
  <c r="N63" i="27" s="1" a="1"/>
  <c r="N63" i="27" s="1"/>
  <c r="D119" i="27"/>
  <c r="N119" i="27" s="1" a="1"/>
  <c r="N119" i="27" s="1"/>
  <c r="IY116" i="23"/>
  <c r="IY87" i="23"/>
  <c r="D90" i="27"/>
  <c r="N90" i="27" s="1" a="1"/>
  <c r="N90" i="27" s="1"/>
  <c r="IY142" i="23"/>
  <c r="D145" i="27"/>
  <c r="N145" i="27" s="1" a="1"/>
  <c r="N145" i="27" s="1"/>
  <c r="E54" i="23"/>
  <c r="IE24" i="23"/>
  <c r="IE90" i="23"/>
  <c r="IE148" i="23"/>
  <c r="IE78" i="23"/>
  <c r="IE105" i="23"/>
  <c r="IE135" i="23"/>
  <c r="IE72" i="23"/>
  <c r="IE117" i="23"/>
  <c r="IE103" i="23"/>
  <c r="IE85" i="23"/>
  <c r="IE29" i="23"/>
  <c r="IE59" i="23"/>
  <c r="IE20" i="23"/>
  <c r="IE100" i="23"/>
  <c r="N42" i="27" a="1"/>
  <c r="N42" i="27" s="1"/>
  <c r="Q42" i="27"/>
  <c r="D48" i="23"/>
  <c r="IY48" i="23"/>
  <c r="D51" i="27"/>
  <c r="N51" i="27" s="1" a="1"/>
  <c r="N51" i="27" s="1"/>
  <c r="D43" i="23"/>
  <c r="IY43" i="23"/>
  <c r="D46" i="27"/>
  <c r="N46" i="27" s="1" a="1"/>
  <c r="N46" i="27" s="1"/>
  <c r="IE53" i="23"/>
  <c r="IY65" i="23"/>
  <c r="D68" i="27"/>
  <c r="N68" i="27" s="1" a="1"/>
  <c r="N68" i="27" s="1"/>
  <c r="D52" i="23"/>
  <c r="IY52" i="23"/>
  <c r="D55" i="27"/>
  <c r="N55" i="27" s="1" a="1"/>
  <c r="N55" i="27" s="1"/>
  <c r="IY46" i="23"/>
  <c r="D46" i="23"/>
  <c r="D49" i="27"/>
  <c r="N49" i="27" s="1" a="1"/>
  <c r="N49" i="27" s="1"/>
  <c r="IE101" i="23"/>
  <c r="IE57" i="23"/>
  <c r="IE188" i="23"/>
  <c r="IE62" i="23"/>
  <c r="IE40" i="23"/>
  <c r="HY3" i="23"/>
  <c r="D49" i="23"/>
  <c r="IY49" i="23"/>
  <c r="D52" i="27"/>
  <c r="N52" i="27" s="1" a="1"/>
  <c r="N52" i="27" s="1"/>
  <c r="D41" i="23"/>
  <c r="IY41" i="23"/>
  <c r="D44" i="27"/>
  <c r="N44" i="27" s="1" a="1"/>
  <c r="N44" i="27" s="1"/>
  <c r="Q44" i="27" s="1"/>
  <c r="IY63" i="23"/>
  <c r="D66" i="27"/>
  <c r="N66" i="27" s="1" a="1"/>
  <c r="N66" i="27" s="1"/>
  <c r="IE174" i="23"/>
  <c r="IE96" i="23"/>
  <c r="IY53" i="23"/>
  <c r="D53" i="23"/>
  <c r="D56" i="27"/>
  <c r="N56" i="27" s="1" a="1"/>
  <c r="N56" i="27" s="1"/>
  <c r="IE108" i="23"/>
  <c r="IY84" i="23"/>
  <c r="D87" i="27"/>
  <c r="N87" i="27" s="1" a="1"/>
  <c r="N87" i="27" s="1"/>
  <c r="IE82" i="23"/>
  <c r="IE91" i="23"/>
  <c r="IE81" i="23"/>
  <c r="IE129" i="23"/>
  <c r="IE76" i="23"/>
  <c r="IE9" i="23"/>
  <c r="IE113" i="23"/>
  <c r="IE44" i="23"/>
  <c r="IY59" i="23"/>
  <c r="D62" i="27"/>
  <c r="N62" i="27" s="1" a="1"/>
  <c r="N62" i="27" s="1"/>
  <c r="D50" i="23"/>
  <c r="F50" i="23" s="1"/>
  <c r="D40" i="23"/>
  <c r="D43" i="27"/>
  <c r="IY74" i="23"/>
  <c r="D77" i="27"/>
  <c r="N77" i="27" s="1" a="1"/>
  <c r="N77" i="27" s="1"/>
  <c r="IE126" i="23"/>
  <c r="IE64" i="23"/>
  <c r="IE26" i="23"/>
  <c r="IE23" i="23"/>
  <c r="HL7" i="23"/>
  <c r="D10" i="27" s="1"/>
  <c r="HZ2" i="23"/>
  <c r="IY42" i="23"/>
  <c r="IE45" i="23"/>
  <c r="D64" i="27"/>
  <c r="N64" i="27" s="1" a="1"/>
  <c r="N64" i="27" s="1"/>
  <c r="IY61" i="23"/>
  <c r="IY55" i="23"/>
  <c r="D58" i="27"/>
  <c r="N58" i="27" s="1" a="1"/>
  <c r="N58" i="27" s="1"/>
  <c r="IY56" i="23"/>
  <c r="D59" i="27"/>
  <c r="N59" i="27" s="1" a="1"/>
  <c r="N59" i="27" s="1"/>
  <c r="IE89" i="23"/>
  <c r="IE104" i="23"/>
  <c r="IE110" i="23"/>
  <c r="IE87" i="23"/>
  <c r="IE31" i="23"/>
  <c r="IE95" i="23"/>
  <c r="IY66" i="23"/>
  <c r="D69" i="27"/>
  <c r="N69" i="27" s="1" a="1"/>
  <c r="N69" i="27" s="1"/>
  <c r="HY2" i="23"/>
  <c r="IY62" i="23"/>
  <c r="D65" i="27"/>
  <c r="N65" i="27" s="1" a="1"/>
  <c r="N65" i="27" s="1"/>
  <c r="D71" i="27"/>
  <c r="N71" i="27" s="1" a="1"/>
  <c r="N71" i="27" s="1"/>
  <c r="IY68" i="23"/>
  <c r="D9" i="23"/>
  <c r="D12" i="27"/>
  <c r="HL8" i="23"/>
  <c r="HL10" i="23"/>
  <c r="HM10" i="23" s="1" a="1"/>
  <c r="HM10" i="23" s="1"/>
  <c r="HR8" i="23"/>
  <c r="HT8" i="23" s="1"/>
  <c r="HL6" i="23"/>
  <c r="HR10" i="23"/>
  <c r="HT10" i="23" s="1"/>
  <c r="HL12" i="23"/>
  <c r="HR12" i="23"/>
  <c r="HT12" i="23" s="1"/>
  <c r="D38" i="23" l="1"/>
  <c r="IY38" i="23"/>
  <c r="IZ38" i="23" a="1"/>
  <c r="IZ38" i="23" s="1"/>
  <c r="D36" i="27"/>
  <c r="F36" i="27" s="1"/>
  <c r="IY33" i="23"/>
  <c r="D36" i="23"/>
  <c r="F36" i="23" s="1"/>
  <c r="IY32" i="23"/>
  <c r="F19" i="23"/>
  <c r="D20" i="23"/>
  <c r="F20" i="23" s="1"/>
  <c r="IY36" i="23"/>
  <c r="IZ37" i="23" s="1" a="1"/>
  <c r="IZ37" i="23" s="1"/>
  <c r="IY29" i="23"/>
  <c r="O35" i="27"/>
  <c r="IY24" i="23"/>
  <c r="O32" i="27"/>
  <c r="F24" i="23"/>
  <c r="D19" i="27"/>
  <c r="F19" i="27" s="1"/>
  <c r="D32" i="23"/>
  <c r="C32" i="23" s="1"/>
  <c r="HM32" i="23" a="1"/>
  <c r="HM32" i="23" s="1"/>
  <c r="E35" i="27" s="1"/>
  <c r="M32" i="27"/>
  <c r="T32" i="27" s="1"/>
  <c r="U32" i="27" s="1"/>
  <c r="V32" i="27" s="1"/>
  <c r="M35" i="27"/>
  <c r="T35" i="27" s="1"/>
  <c r="U35" i="27" s="1"/>
  <c r="V35" i="27" s="1"/>
  <c r="HM26" i="23" a="1"/>
  <c r="HM26" i="23" s="1"/>
  <c r="E29" i="27" s="1"/>
  <c r="D17" i="27"/>
  <c r="F17" i="27" s="1"/>
  <c r="D21" i="23"/>
  <c r="F21" i="23" s="1"/>
  <c r="D29" i="23"/>
  <c r="C29" i="23" s="1"/>
  <c r="IY19" i="23"/>
  <c r="IZ20" i="23" s="1" a="1"/>
  <c r="IZ20" i="23" s="1"/>
  <c r="D27" i="27"/>
  <c r="F27" i="27" s="1"/>
  <c r="HM33" i="23" a="1"/>
  <c r="HM33" i="23" s="1"/>
  <c r="E36" i="27" s="1"/>
  <c r="HM15" i="23" a="1"/>
  <c r="HM15" i="23" s="1"/>
  <c r="E18" i="27" s="1"/>
  <c r="HM29" i="23" a="1"/>
  <c r="HM29" i="23" s="1"/>
  <c r="E32" i="27" s="1"/>
  <c r="D15" i="23"/>
  <c r="C15" i="23" s="1"/>
  <c r="D31" i="27"/>
  <c r="F31" i="27" s="1"/>
  <c r="M37" i="27"/>
  <c r="T37" i="27" s="1"/>
  <c r="U37" i="27" s="1"/>
  <c r="V37" i="27" s="1"/>
  <c r="IY15" i="23"/>
  <c r="IZ15" i="23" s="1" a="1"/>
  <c r="IZ15" i="23" s="1"/>
  <c r="D40" i="27"/>
  <c r="F40" i="27" s="1"/>
  <c r="O37" i="27"/>
  <c r="D25" i="23"/>
  <c r="F25" i="23" s="1"/>
  <c r="IY30" i="23"/>
  <c r="O24" i="27"/>
  <c r="D29" i="27"/>
  <c r="F29" i="27" s="1"/>
  <c r="D14" i="23"/>
  <c r="C14" i="23" s="1"/>
  <c r="IY28" i="23"/>
  <c r="D28" i="23"/>
  <c r="F28" i="23" s="1"/>
  <c r="D35" i="23"/>
  <c r="F35" i="23" s="1"/>
  <c r="M24" i="27"/>
  <c r="AE24" i="27" s="1"/>
  <c r="D21" i="27"/>
  <c r="F21" i="27" s="1"/>
  <c r="D18" i="23"/>
  <c r="F18" i="23" s="1"/>
  <c r="D27" i="23"/>
  <c r="C27" i="23" s="1"/>
  <c r="IY18" i="23"/>
  <c r="D26" i="23"/>
  <c r="C26" i="23" s="1"/>
  <c r="IY34" i="23"/>
  <c r="IY22" i="23"/>
  <c r="IY25" i="23"/>
  <c r="HM35" i="23" a="1"/>
  <c r="HM35" i="23" s="1"/>
  <c r="E38" i="27" s="1"/>
  <c r="IY35" i="23"/>
  <c r="IY26" i="23"/>
  <c r="D37" i="23"/>
  <c r="F37" i="23" s="1"/>
  <c r="D25" i="27"/>
  <c r="F25" i="27" s="1"/>
  <c r="IY16" i="23"/>
  <c r="D18" i="27"/>
  <c r="F18" i="27" s="1"/>
  <c r="D34" i="23"/>
  <c r="C34" i="23" s="1"/>
  <c r="IY27" i="23"/>
  <c r="D31" i="23"/>
  <c r="F31" i="23" s="1"/>
  <c r="D23" i="23"/>
  <c r="F23" i="23" s="1"/>
  <c r="IY23" i="23"/>
  <c r="D22" i="27"/>
  <c r="F22" i="27" s="1"/>
  <c r="HM17" i="23" a="1"/>
  <c r="HM17" i="23" s="1"/>
  <c r="D23" i="27"/>
  <c r="F23" i="27" s="1"/>
  <c r="IY17" i="23"/>
  <c r="HM24" i="23" a="1"/>
  <c r="HM24" i="23" s="1"/>
  <c r="E27" i="27" s="1"/>
  <c r="HM34" i="23" a="1"/>
  <c r="HM34" i="23" s="1"/>
  <c r="E37" i="27" s="1"/>
  <c r="HM25" i="23" a="1"/>
  <c r="HM25" i="23" s="1"/>
  <c r="E28" i="27" s="1"/>
  <c r="HM14" i="23" a="1"/>
  <c r="HM14" i="23" s="1"/>
  <c r="E17" i="27" s="1"/>
  <c r="HM28" i="23" a="1"/>
  <c r="HM28" i="23" s="1"/>
  <c r="E31" i="27" s="1"/>
  <c r="HM18" i="23" a="1"/>
  <c r="HM18" i="23" s="1"/>
  <c r="D33" i="27"/>
  <c r="F33" i="27" s="1"/>
  <c r="IY31" i="23"/>
  <c r="IY21" i="23"/>
  <c r="D17" i="23"/>
  <c r="C17" i="23" s="1"/>
  <c r="D34" i="27"/>
  <c r="O34" i="27" s="1"/>
  <c r="HM21" i="23" a="1"/>
  <c r="HM21" i="23" s="1"/>
  <c r="E24" i="27" s="1"/>
  <c r="HM22" i="23" a="1"/>
  <c r="HM22" i="23" s="1"/>
  <c r="E25" i="27" s="1"/>
  <c r="HM23" i="23" a="1"/>
  <c r="HM23" i="23" s="1"/>
  <c r="E26" i="27" s="1"/>
  <c r="HM31" i="23" a="1"/>
  <c r="HM31" i="23" s="1"/>
  <c r="E34" i="27" s="1"/>
  <c r="O39" i="27"/>
  <c r="F39" i="27"/>
  <c r="AE39" i="27"/>
  <c r="T39" i="27"/>
  <c r="U39" i="27" s="1"/>
  <c r="V39" i="27" s="1"/>
  <c r="O30" i="27"/>
  <c r="F30" i="27"/>
  <c r="HM30" i="23" a="1"/>
  <c r="HM30" i="23" s="1"/>
  <c r="E33" i="27" s="1"/>
  <c r="C30" i="23"/>
  <c r="F30" i="23"/>
  <c r="D20" i="27"/>
  <c r="F20" i="27" s="1"/>
  <c r="HM16" i="23" a="1"/>
  <c r="HM16" i="23" s="1"/>
  <c r="HM27" i="23" a="1"/>
  <c r="HM27" i="23" s="1"/>
  <c r="E30" i="27" s="1"/>
  <c r="HM37" i="23" a="1"/>
  <c r="HM37" i="23" s="1"/>
  <c r="E40" i="27" s="1"/>
  <c r="HM20" i="23" a="1"/>
  <c r="HM20" i="23" s="1"/>
  <c r="HM36" i="23" a="1"/>
  <c r="HM36" i="23" s="1"/>
  <c r="E39" i="27" s="1"/>
  <c r="HM19" i="23" a="1"/>
  <c r="HM19" i="23" s="1"/>
  <c r="D11" i="23"/>
  <c r="C11" i="23" s="1"/>
  <c r="F45" i="23"/>
  <c r="C45" i="23"/>
  <c r="C16" i="23"/>
  <c r="HM12" i="23" a="1"/>
  <c r="HM12" i="23" s="1"/>
  <c r="D13" i="23"/>
  <c r="F13" i="23" s="1"/>
  <c r="D16" i="27"/>
  <c r="M16" i="27" s="1"/>
  <c r="C42" i="23"/>
  <c r="C51" i="23"/>
  <c r="M30" i="27"/>
  <c r="E51" i="23"/>
  <c r="F42" i="23"/>
  <c r="C50" i="23"/>
  <c r="C38" i="23"/>
  <c r="F38" i="23"/>
  <c r="F39" i="23"/>
  <c r="C39" i="23"/>
  <c r="E39" i="23"/>
  <c r="E50" i="23"/>
  <c r="D7" i="23"/>
  <c r="C7" i="23" s="1"/>
  <c r="F44" i="23"/>
  <c r="E44" i="23"/>
  <c r="C44" i="23"/>
  <c r="HM8" i="23" a="1"/>
  <c r="HM8" i="23" s="1"/>
  <c r="C48" i="23"/>
  <c r="E48" i="23"/>
  <c r="F48" i="23"/>
  <c r="HM7" i="23" a="1"/>
  <c r="HM7" i="23" s="1"/>
  <c r="HM11" i="23" a="1"/>
  <c r="HM11" i="23" s="1"/>
  <c r="M38" i="27"/>
  <c r="O38" i="27"/>
  <c r="C53" i="23"/>
  <c r="F53" i="23"/>
  <c r="E53" i="23"/>
  <c r="C52" i="23"/>
  <c r="F52" i="23"/>
  <c r="E52" i="23"/>
  <c r="N43" i="27" a="1"/>
  <c r="N43" i="27" s="1"/>
  <c r="Q43" i="27"/>
  <c r="F33" i="23"/>
  <c r="C33" i="23"/>
  <c r="C40" i="23"/>
  <c r="F40" i="23"/>
  <c r="E40" i="23"/>
  <c r="F41" i="23"/>
  <c r="E41" i="23"/>
  <c r="C41" i="23"/>
  <c r="C46" i="23"/>
  <c r="E46" i="23"/>
  <c r="F46" i="23"/>
  <c r="O28" i="27"/>
  <c r="M28" i="27"/>
  <c r="F49" i="23"/>
  <c r="E49" i="23"/>
  <c r="C49" i="23"/>
  <c r="E43" i="23"/>
  <c r="F43" i="23"/>
  <c r="C43" i="23"/>
  <c r="HM13" i="23" a="1"/>
  <c r="HM13" i="23" s="1"/>
  <c r="E16" i="27" s="1"/>
  <c r="C9" i="23"/>
  <c r="F9" i="23"/>
  <c r="F14" i="27"/>
  <c r="M14" i="27"/>
  <c r="O14" i="27"/>
  <c r="D12" i="23"/>
  <c r="D15" i="27"/>
  <c r="M26" i="27"/>
  <c r="O26" i="27"/>
  <c r="D8" i="23"/>
  <c r="D11" i="27"/>
  <c r="M10" i="27"/>
  <c r="F10" i="27"/>
  <c r="O10" i="27"/>
  <c r="E13" i="27"/>
  <c r="D6" i="23"/>
  <c r="D9" i="27"/>
  <c r="HM6" i="23" a="1"/>
  <c r="HM6" i="23" s="1"/>
  <c r="C22" i="23"/>
  <c r="F22" i="23"/>
  <c r="D10" i="23"/>
  <c r="D13" i="27"/>
  <c r="F12" i="27"/>
  <c r="M12" i="27"/>
  <c r="O12" i="27"/>
  <c r="HM9" i="23" a="1"/>
  <c r="HM9" i="23" s="1"/>
  <c r="O36" i="27" l="1"/>
  <c r="P36" i="27" s="1"/>
  <c r="M36" i="27"/>
  <c r="AE36" i="27" s="1"/>
  <c r="IZ34" i="23" a="1"/>
  <c r="IZ34" i="23" s="1"/>
  <c r="C36" i="23"/>
  <c r="IZ33" i="23" a="1"/>
  <c r="IZ33" i="23" s="1"/>
  <c r="C20" i="23"/>
  <c r="AE32" i="27"/>
  <c r="AG32" i="27" s="1"/>
  <c r="M17" i="27"/>
  <c r="T17" i="27" s="1"/>
  <c r="U17" i="27" s="1"/>
  <c r="V17" i="27" s="1"/>
  <c r="IZ30" i="23" a="1"/>
  <c r="IZ30" i="23" s="1"/>
  <c r="IZ36" i="23" a="1"/>
  <c r="IZ36" i="23" s="1"/>
  <c r="M19" i="27"/>
  <c r="T19" i="27" s="1"/>
  <c r="U19" i="27" s="1"/>
  <c r="V19" i="27" s="1"/>
  <c r="F32" i="23"/>
  <c r="P35" i="27"/>
  <c r="N35" i="27" s="1"/>
  <c r="IZ24" i="23" a="1"/>
  <c r="IZ24" i="23" s="1"/>
  <c r="M27" i="27"/>
  <c r="AE27" i="27" s="1"/>
  <c r="O19" i="27"/>
  <c r="C21" i="23"/>
  <c r="AE35" i="27"/>
  <c r="AG35" i="27" s="1"/>
  <c r="F29" i="23"/>
  <c r="O17" i="27"/>
  <c r="IZ19" i="23" a="1"/>
  <c r="IZ19" i="23" s="1"/>
  <c r="O27" i="27"/>
  <c r="P27" i="27" s="1"/>
  <c r="M31" i="27"/>
  <c r="T31" i="27" s="1"/>
  <c r="U31" i="27" s="1"/>
  <c r="V31" i="27" s="1"/>
  <c r="O31" i="27"/>
  <c r="P32" i="27" s="1"/>
  <c r="N32" i="27" s="1"/>
  <c r="F15" i="23"/>
  <c r="IZ31" i="23" a="1"/>
  <c r="IZ31" i="23" s="1"/>
  <c r="AE37" i="27"/>
  <c r="AG37" i="27" s="1"/>
  <c r="IZ27" i="23" a="1"/>
  <c r="IZ27" i="23" s="1"/>
  <c r="C18" i="23"/>
  <c r="E17" i="23" s="1"/>
  <c r="O25" i="27"/>
  <c r="P25" i="27" s="1"/>
  <c r="M25" i="27"/>
  <c r="T25" i="27" s="1"/>
  <c r="U25" i="27" s="1"/>
  <c r="V25" i="27" s="1"/>
  <c r="O21" i="27"/>
  <c r="M21" i="27"/>
  <c r="AE21" i="27" s="1"/>
  <c r="C28" i="23"/>
  <c r="E27" i="23" s="1"/>
  <c r="F14" i="23"/>
  <c r="M40" i="27"/>
  <c r="T40" i="27" s="1"/>
  <c r="U40" i="27" s="1"/>
  <c r="V40" i="27" s="1"/>
  <c r="F7" i="27"/>
  <c r="O40" i="27"/>
  <c r="P40" i="27" s="1"/>
  <c r="C25" i="23"/>
  <c r="E26" i="23" s="1"/>
  <c r="T24" i="27"/>
  <c r="U24" i="27" s="1"/>
  <c r="V24" i="27" s="1"/>
  <c r="Y24" i="27" s="1"/>
  <c r="Z24" i="27" s="1"/>
  <c r="C31" i="23"/>
  <c r="E30" i="23" s="1"/>
  <c r="IZ17" i="23" a="1"/>
  <c r="IZ17" i="23" s="1"/>
  <c r="IZ28" i="23" a="1"/>
  <c r="IZ28" i="23" s="1"/>
  <c r="N40" i="27" a="1"/>
  <c r="N40" i="27" s="1"/>
  <c r="IZ26" i="23" a="1"/>
  <c r="IZ26" i="23" s="1"/>
  <c r="M18" i="27"/>
  <c r="T18" i="27" s="1"/>
  <c r="U18" i="27" s="1"/>
  <c r="V18" i="27" s="1"/>
  <c r="O29" i="27"/>
  <c r="P29" i="27" s="1"/>
  <c r="F27" i="23"/>
  <c r="M29" i="27"/>
  <c r="AE29" i="27" s="1"/>
  <c r="IZ23" i="23" a="1"/>
  <c r="IZ23" i="23" s="1"/>
  <c r="IZ29" i="23" a="1"/>
  <c r="IZ29" i="23" s="1"/>
  <c r="M22" i="27"/>
  <c r="T22" i="27" s="1"/>
  <c r="U22" i="27" s="1"/>
  <c r="V22" i="27" s="1"/>
  <c r="E20" i="27"/>
  <c r="O23" i="27"/>
  <c r="P24" i="27" s="1"/>
  <c r="N24" i="27" s="1"/>
  <c r="C35" i="23"/>
  <c r="E34" i="23" s="1"/>
  <c r="F26" i="23"/>
  <c r="F34" i="23"/>
  <c r="IZ25" i="23" a="1"/>
  <c r="IZ25" i="23" s="1"/>
  <c r="IZ22" i="23" a="1"/>
  <c r="IZ22" i="23" s="1"/>
  <c r="M23" i="27"/>
  <c r="AE23" i="27" s="1"/>
  <c r="IZ35" i="23" a="1"/>
  <c r="IZ35" i="23" s="1"/>
  <c r="IZ18" i="23" a="1"/>
  <c r="IZ18" i="23" s="1"/>
  <c r="C23" i="23"/>
  <c r="C37" i="23"/>
  <c r="E38" i="23" s="1"/>
  <c r="IZ16" i="23" a="1"/>
  <c r="IZ16" i="23" s="1"/>
  <c r="O18" i="27"/>
  <c r="O22" i="27"/>
  <c r="F17" i="23"/>
  <c r="IZ32" i="23" a="1"/>
  <c r="IZ32" i="23" s="1"/>
  <c r="IZ21" i="23" a="1"/>
  <c r="IZ21" i="23" s="1"/>
  <c r="E21" i="27"/>
  <c r="M34" i="27"/>
  <c r="AE34" i="27" s="1"/>
  <c r="F34" i="27"/>
  <c r="F11" i="23"/>
  <c r="O33" i="27"/>
  <c r="P34" i="27" s="1"/>
  <c r="M33" i="27"/>
  <c r="AE33" i="27" s="1"/>
  <c r="W39" i="27"/>
  <c r="Y39" i="27"/>
  <c r="Z39" i="27" s="1"/>
  <c r="X39" i="27"/>
  <c r="AG39" i="27"/>
  <c r="AE30" i="27"/>
  <c r="T30" i="27"/>
  <c r="U30" i="27" s="1"/>
  <c r="V30" i="27" s="1"/>
  <c r="Y37" i="27"/>
  <c r="Z37" i="27" s="1"/>
  <c r="X37" i="27"/>
  <c r="W37" i="27"/>
  <c r="W35" i="27"/>
  <c r="X35" i="27"/>
  <c r="Y35" i="27"/>
  <c r="Z35" i="27" s="1"/>
  <c r="P39" i="27"/>
  <c r="N39" i="27" s="1"/>
  <c r="AE38" i="27"/>
  <c r="T38" i="27"/>
  <c r="U38" i="27" s="1"/>
  <c r="V38" i="27" s="1"/>
  <c r="AE28" i="27"/>
  <c r="T28" i="27"/>
  <c r="U28" i="27" s="1"/>
  <c r="V28" i="27" s="1"/>
  <c r="AE26" i="27"/>
  <c r="T26" i="27"/>
  <c r="U26" i="27" s="1"/>
  <c r="V26" i="27" s="1"/>
  <c r="W32" i="27"/>
  <c r="X32" i="27"/>
  <c r="Y32" i="27"/>
  <c r="Z32" i="27" s="1"/>
  <c r="E15" i="23"/>
  <c r="E19" i="27"/>
  <c r="O20" i="27"/>
  <c r="M20" i="27"/>
  <c r="E16" i="23"/>
  <c r="E33" i="23"/>
  <c r="P38" i="27"/>
  <c r="E22" i="27"/>
  <c r="E23" i="27"/>
  <c r="C13" i="23"/>
  <c r="E14" i="23" s="1"/>
  <c r="E15" i="27"/>
  <c r="O16" i="27"/>
  <c r="E14" i="27"/>
  <c r="F16" i="27"/>
  <c r="F7" i="23"/>
  <c r="E11" i="27"/>
  <c r="E10" i="27"/>
  <c r="C6" i="23"/>
  <c r="E6" i="23" s="1"/>
  <c r="C2" i="23"/>
  <c r="C1" i="23" s="1"/>
  <c r="F6" i="23"/>
  <c r="F12" i="23"/>
  <c r="C12" i="23"/>
  <c r="T14" i="27"/>
  <c r="U14" i="27" s="1"/>
  <c r="V14" i="27" s="1"/>
  <c r="AE14" i="27"/>
  <c r="T16" i="27"/>
  <c r="U16" i="27" s="1"/>
  <c r="V16" i="27" s="1"/>
  <c r="AE16" i="27"/>
  <c r="F8" i="23"/>
  <c r="C8" i="23"/>
  <c r="AE10" i="27"/>
  <c r="T10" i="27"/>
  <c r="U10" i="27" s="1"/>
  <c r="V10" i="27" s="1"/>
  <c r="HQ6" i="23"/>
  <c r="HO21" i="23"/>
  <c r="E9" i="27"/>
  <c r="HM191" i="23"/>
  <c r="F9" i="27"/>
  <c r="M9" i="27"/>
  <c r="O9" i="27"/>
  <c r="P10" i="27" s="1"/>
  <c r="P9" i="27"/>
  <c r="F13" i="27"/>
  <c r="M13" i="27"/>
  <c r="O13" i="27"/>
  <c r="P13" i="27" s="1"/>
  <c r="F11" i="27"/>
  <c r="M11" i="27"/>
  <c r="O11" i="27"/>
  <c r="P11" i="27" s="1"/>
  <c r="F10" i="23"/>
  <c r="C10" i="23"/>
  <c r="E10" i="23" s="1"/>
  <c r="E12" i="27"/>
  <c r="T12" i="27"/>
  <c r="U12" i="27" s="1"/>
  <c r="V12" i="27" s="1"/>
  <c r="AE12" i="27"/>
  <c r="O15" i="27"/>
  <c r="F15" i="27"/>
  <c r="M15" i="27"/>
  <c r="P37" i="27" l="1"/>
  <c r="N37" i="27" s="1"/>
  <c r="N36" i="27"/>
  <c r="T36" i="27"/>
  <c r="U36" i="27" s="1"/>
  <c r="V36" i="27" s="1"/>
  <c r="Y36" i="27" s="1"/>
  <c r="Z36" i="27" s="1"/>
  <c r="E37" i="23"/>
  <c r="AE17" i="27"/>
  <c r="AG17" i="27" s="1"/>
  <c r="AE19" i="27"/>
  <c r="AG19" i="27" s="1"/>
  <c r="E21" i="23"/>
  <c r="E20" i="23"/>
  <c r="N27" i="27"/>
  <c r="T27" i="27"/>
  <c r="U27" i="27" s="1"/>
  <c r="V27" i="27" s="1"/>
  <c r="W27" i="27" s="1"/>
  <c r="P17" i="27"/>
  <c r="N17" i="27" s="1"/>
  <c r="P18" i="27"/>
  <c r="N18" i="27" s="1"/>
  <c r="P28" i="27"/>
  <c r="N28" i="27" s="1"/>
  <c r="AE31" i="27"/>
  <c r="AG31" i="27" s="1"/>
  <c r="P26" i="27"/>
  <c r="N26" i="27" s="1"/>
  <c r="P31" i="27"/>
  <c r="N31" i="27" s="1"/>
  <c r="AE40" i="27"/>
  <c r="AG40" i="27" s="1"/>
  <c r="E19" i="23"/>
  <c r="E18" i="23"/>
  <c r="E24" i="23"/>
  <c r="E28" i="23"/>
  <c r="E29" i="23"/>
  <c r="E32" i="23"/>
  <c r="E31" i="23"/>
  <c r="AE18" i="27"/>
  <c r="AG18" i="27" s="1"/>
  <c r="AE25" i="27"/>
  <c r="AG25" i="27" s="1"/>
  <c r="N25" i="27"/>
  <c r="N29" i="27"/>
  <c r="P21" i="27"/>
  <c r="N21" i="27" s="1"/>
  <c r="E25" i="23"/>
  <c r="T21" i="27"/>
  <c r="U21" i="27" s="1"/>
  <c r="V21" i="27" s="1"/>
  <c r="X21" i="27" s="1"/>
  <c r="AG24" i="27"/>
  <c r="W24" i="27"/>
  <c r="X24" i="27"/>
  <c r="P23" i="27"/>
  <c r="N23" i="27" s="1"/>
  <c r="P30" i="27"/>
  <c r="N30" i="27" s="1"/>
  <c r="T29" i="27"/>
  <c r="U29" i="27" s="1"/>
  <c r="V29" i="27" s="1"/>
  <c r="W29" i="27" s="1"/>
  <c r="T23" i="27"/>
  <c r="U23" i="27" s="1"/>
  <c r="V23" i="27" s="1"/>
  <c r="X23" i="27" s="1"/>
  <c r="N34" i="27"/>
  <c r="AE22" i="27"/>
  <c r="AG22" i="27" s="1"/>
  <c r="E22" i="23"/>
  <c r="E36" i="23"/>
  <c r="P33" i="27"/>
  <c r="N33" i="27" s="1"/>
  <c r="P22" i="27"/>
  <c r="N22" i="27" s="1"/>
  <c r="E35" i="23"/>
  <c r="E23" i="23"/>
  <c r="P19" i="27"/>
  <c r="N19" i="27" s="1"/>
  <c r="T34" i="27"/>
  <c r="U34" i="27" s="1"/>
  <c r="V34" i="27" s="1"/>
  <c r="W34" i="27" s="1"/>
  <c r="T33" i="27"/>
  <c r="U33" i="27" s="1"/>
  <c r="V33" i="27" s="1"/>
  <c r="W33" i="27" s="1"/>
  <c r="E13" i="23"/>
  <c r="P20" i="27"/>
  <c r="N20" i="27" s="1"/>
  <c r="AC32" i="27"/>
  <c r="AB32" i="27"/>
  <c r="AA32" i="27"/>
  <c r="W40" i="27"/>
  <c r="Y40" i="27"/>
  <c r="Z40" i="27" s="1"/>
  <c r="X40" i="27"/>
  <c r="Y28" i="27"/>
  <c r="Z28" i="27" s="1"/>
  <c r="X28" i="27"/>
  <c r="W28" i="27"/>
  <c r="X31" i="27"/>
  <c r="W31" i="27"/>
  <c r="Y31" i="27"/>
  <c r="Z31" i="27" s="1"/>
  <c r="Y17" i="27"/>
  <c r="Z17" i="27" s="1"/>
  <c r="X17" i="27"/>
  <c r="W17" i="27"/>
  <c r="AG26" i="27"/>
  <c r="W38" i="27"/>
  <c r="X38" i="27"/>
  <c r="Y38" i="27"/>
  <c r="Z38" i="27" s="1"/>
  <c r="W22" i="27"/>
  <c r="Y22" i="27"/>
  <c r="Z22" i="27" s="1"/>
  <c r="X22" i="27"/>
  <c r="AA35" i="27"/>
  <c r="AB35" i="27"/>
  <c r="AC35" i="27"/>
  <c r="W30" i="27"/>
  <c r="X30" i="27"/>
  <c r="Y30" i="27"/>
  <c r="Z30" i="27" s="1"/>
  <c r="AG28" i="27"/>
  <c r="AE20" i="27"/>
  <c r="T20" i="27"/>
  <c r="U20" i="27" s="1"/>
  <c r="V20" i="27" s="1"/>
  <c r="Y18" i="27"/>
  <c r="Z18" i="27" s="1"/>
  <c r="W18" i="27"/>
  <c r="X18" i="27"/>
  <c r="AG38" i="27"/>
  <c r="AA37" i="27"/>
  <c r="AC37" i="27"/>
  <c r="AB37" i="27"/>
  <c r="AG30" i="27"/>
  <c r="AA39" i="27"/>
  <c r="AC39" i="27"/>
  <c r="AB39" i="27"/>
  <c r="W26" i="27"/>
  <c r="X26" i="27"/>
  <c r="Y26" i="27"/>
  <c r="Z26" i="27" s="1"/>
  <c r="W25" i="27"/>
  <c r="X25" i="27"/>
  <c r="Y25" i="27"/>
  <c r="Z25" i="27" s="1"/>
  <c r="W19" i="27"/>
  <c r="Y19" i="27"/>
  <c r="Z19" i="27" s="1"/>
  <c r="X19" i="27"/>
  <c r="N38" i="27"/>
  <c r="P16" i="27"/>
  <c r="N16" i="27" s="1"/>
  <c r="E9" i="23"/>
  <c r="N10" i="27"/>
  <c r="N11" i="27"/>
  <c r="N13" i="27"/>
  <c r="W14" i="27"/>
  <c r="X14" i="27"/>
  <c r="Y14" i="27"/>
  <c r="Z14" i="27" s="1"/>
  <c r="AG12" i="27"/>
  <c r="T13" i="27"/>
  <c r="U13" i="27" s="1"/>
  <c r="V13" i="27" s="1"/>
  <c r="AE13" i="27"/>
  <c r="W12" i="27"/>
  <c r="X12" i="27"/>
  <c r="Y12" i="27"/>
  <c r="Z12" i="27" s="1"/>
  <c r="N9" i="27"/>
  <c r="Q9" i="27" s="1"/>
  <c r="E8" i="23"/>
  <c r="E12" i="23"/>
  <c r="J6" i="23"/>
  <c r="AE15" i="27"/>
  <c r="T15" i="27"/>
  <c r="U15" i="27" s="1"/>
  <c r="V15" i="27" s="1"/>
  <c r="AE9" i="27"/>
  <c r="T9" i="27"/>
  <c r="U9" i="27" s="1"/>
  <c r="V9" i="27" s="1"/>
  <c r="P12" i="27"/>
  <c r="P15" i="27"/>
  <c r="AE11" i="27"/>
  <c r="T11" i="27"/>
  <c r="U11" i="27" s="1"/>
  <c r="V11" i="27" s="1"/>
  <c r="J9" i="27"/>
  <c r="HR6" i="23" s="1"/>
  <c r="I9" i="27"/>
  <c r="L9" i="27" s="1"/>
  <c r="E7" i="23"/>
  <c r="W10" i="27"/>
  <c r="X10" i="27"/>
  <c r="Y10" i="27"/>
  <c r="Z10" i="27" s="1"/>
  <c r="AG16" i="27"/>
  <c r="W16" i="27"/>
  <c r="X16" i="27"/>
  <c r="Y16" i="27"/>
  <c r="Z16" i="27" s="1"/>
  <c r="P14" i="27"/>
  <c r="HQ21" i="23"/>
  <c r="HQ4" i="23"/>
  <c r="AG10" i="27"/>
  <c r="E11" i="23"/>
  <c r="AG14" i="27"/>
  <c r="W36" i="27" l="1"/>
  <c r="AB36" i="27" s="1"/>
  <c r="X36" i="27"/>
  <c r="AG36" i="27"/>
  <c r="AB24" i="27"/>
  <c r="Y27" i="27"/>
  <c r="Z27" i="27" s="1"/>
  <c r="AG27" i="27"/>
  <c r="X27" i="27"/>
  <c r="AA24" i="27"/>
  <c r="AC24" i="27"/>
  <c r="Y21" i="27"/>
  <c r="Z21" i="27" s="1"/>
  <c r="W21" i="27"/>
  <c r="AG21" i="27"/>
  <c r="Y23" i="27"/>
  <c r="Z23" i="27" s="1"/>
  <c r="W23" i="27"/>
  <c r="X29" i="27"/>
  <c r="Y29" i="27"/>
  <c r="Z29" i="27" s="1"/>
  <c r="AG23" i="27"/>
  <c r="AG29" i="27"/>
  <c r="X33" i="27"/>
  <c r="Y33" i="27"/>
  <c r="Z33" i="27" s="1"/>
  <c r="X34" i="27"/>
  <c r="Y34" i="27"/>
  <c r="Z34" i="27" s="1"/>
  <c r="AG34" i="27"/>
  <c r="AG33" i="27"/>
  <c r="AD35" i="27" a="1"/>
  <c r="AD35" i="27" s="1"/>
  <c r="AI35" i="27" s="1"/>
  <c r="AC25" i="27"/>
  <c r="AA25" i="27"/>
  <c r="AB25" i="27"/>
  <c r="AD37" i="27" a="1"/>
  <c r="AD37" i="27" s="1"/>
  <c r="AI37" i="27" s="1"/>
  <c r="AB28" i="27"/>
  <c r="AA28" i="27"/>
  <c r="AC28" i="27"/>
  <c r="AB40" i="27"/>
  <c r="AC40" i="27"/>
  <c r="AA40" i="27"/>
  <c r="AB31" i="27"/>
  <c r="AC31" i="27"/>
  <c r="AA31" i="27"/>
  <c r="AA22" i="27"/>
  <c r="AB22" i="27"/>
  <c r="AC22" i="27"/>
  <c r="AB19" i="27"/>
  <c r="AA19" i="27"/>
  <c r="AC19" i="27"/>
  <c r="AD39" i="27" a="1"/>
  <c r="AD39" i="27" s="1"/>
  <c r="AI39" i="27" s="1"/>
  <c r="AC18" i="27"/>
  <c r="AA18" i="27"/>
  <c r="AB18" i="27"/>
  <c r="AA30" i="27"/>
  <c r="AB30" i="27"/>
  <c r="AC30" i="27"/>
  <c r="AA17" i="27"/>
  <c r="AB17" i="27"/>
  <c r="AC17" i="27"/>
  <c r="AD32" i="27" a="1"/>
  <c r="AD32" i="27" s="1"/>
  <c r="AI32" i="27" s="1"/>
  <c r="Y20" i="27"/>
  <c r="Z20" i="27" s="1"/>
  <c r="W20" i="27"/>
  <c r="X20" i="27"/>
  <c r="AB38" i="27"/>
  <c r="AA38" i="27"/>
  <c r="AC38" i="27"/>
  <c r="AB26" i="27"/>
  <c r="AC26" i="27"/>
  <c r="AA26" i="27"/>
  <c r="AG20" i="27"/>
  <c r="Q10" i="27"/>
  <c r="R10" i="27" s="1"/>
  <c r="I6" i="23"/>
  <c r="I21" i="23" s="1"/>
  <c r="R9" i="27"/>
  <c r="W15" i="27"/>
  <c r="X15" i="27"/>
  <c r="Y15" i="27"/>
  <c r="Z15" i="27" s="1"/>
  <c r="AB14" i="27"/>
  <c r="AC14" i="27"/>
  <c r="AA14" i="27"/>
  <c r="AG15" i="27"/>
  <c r="AA12" i="27"/>
  <c r="AB12" i="27"/>
  <c r="AC12" i="27"/>
  <c r="N12" i="27"/>
  <c r="X11" i="27"/>
  <c r="W11" i="27"/>
  <c r="Y11" i="27"/>
  <c r="Z11" i="27" s="1"/>
  <c r="J21" i="23"/>
  <c r="J4" i="23"/>
  <c r="K4" i="23"/>
  <c r="AG13" i="27"/>
  <c r="AC10" i="27"/>
  <c r="AA10" i="27"/>
  <c r="AB10" i="27"/>
  <c r="Y13" i="27"/>
  <c r="Z13" i="27" s="1"/>
  <c r="W13" i="27"/>
  <c r="X13" i="27"/>
  <c r="Y9" i="27"/>
  <c r="W9" i="27"/>
  <c r="X9" i="27"/>
  <c r="X8" i="27" s="1"/>
  <c r="N14" i="27"/>
  <c r="AG9" i="27"/>
  <c r="HR21" i="23"/>
  <c r="HT6" i="23"/>
  <c r="HT21" i="23" s="1"/>
  <c r="HW4" i="23" s="1"/>
  <c r="HR4" i="23"/>
  <c r="AA16" i="27"/>
  <c r="AB16" i="27"/>
  <c r="AC16" i="27"/>
  <c r="AG11" i="27"/>
  <c r="N15" i="27"/>
  <c r="AA36" i="27" l="1"/>
  <c r="AC36" i="27"/>
  <c r="AB27" i="27"/>
  <c r="AA27" i="27"/>
  <c r="AC27" i="27"/>
  <c r="AD24" i="27" a="1"/>
  <c r="AD24" i="27" s="1"/>
  <c r="AI24" i="27" s="1"/>
  <c r="AA21" i="27"/>
  <c r="AB21" i="27"/>
  <c r="AC23" i="27"/>
  <c r="AC21" i="27"/>
  <c r="AB23" i="27"/>
  <c r="AA23" i="27"/>
  <c r="AA34" i="27"/>
  <c r="AC34" i="27"/>
  <c r="AC33" i="27"/>
  <c r="AA33" i="27"/>
  <c r="AA29" i="27"/>
  <c r="AC29" i="27"/>
  <c r="AB29" i="27"/>
  <c r="AB34" i="27"/>
  <c r="AB33" i="27"/>
  <c r="AD31" i="27" a="1"/>
  <c r="AD31" i="27" s="1"/>
  <c r="AI31" i="27" s="1"/>
  <c r="AD26" i="27" a="1"/>
  <c r="AD26" i="27" s="1"/>
  <c r="AI26" i="27" s="1"/>
  <c r="AD38" i="27" a="1"/>
  <c r="AD38" i="27" s="1"/>
  <c r="AI38" i="27" s="1"/>
  <c r="AD28" i="27" a="1"/>
  <c r="AD28" i="27" s="1"/>
  <c r="AI28" i="27" s="1"/>
  <c r="AD17" i="27" a="1"/>
  <c r="AD17" i="27" s="1"/>
  <c r="AI17" i="27" s="1"/>
  <c r="AD30" i="27" a="1"/>
  <c r="AD30" i="27" s="1"/>
  <c r="AI30" i="27" s="1"/>
  <c r="AD22" i="27" a="1"/>
  <c r="AD22" i="27" s="1"/>
  <c r="AI22" i="27" s="1"/>
  <c r="AD40" i="27" a="1"/>
  <c r="AD40" i="27" s="1"/>
  <c r="AI40" i="27" s="1"/>
  <c r="AD25" i="27" a="1"/>
  <c r="AD25" i="27" s="1"/>
  <c r="AI25" i="27" s="1"/>
  <c r="AB20" i="27"/>
  <c r="AA20" i="27"/>
  <c r="AC20" i="27"/>
  <c r="AD18" i="27" a="1"/>
  <c r="AD18" i="27" s="1"/>
  <c r="AI18" i="27" s="1"/>
  <c r="AD19" i="27" a="1"/>
  <c r="AD19" i="27" s="1"/>
  <c r="AI19" i="27" s="1"/>
  <c r="I4" i="23"/>
  <c r="Q11" i="27"/>
  <c r="R11" i="27" s="1"/>
  <c r="AH11" i="27" s="1"/>
  <c r="AD10" i="27" a="1"/>
  <c r="AD10" i="27" s="1"/>
  <c r="AI10" i="27" s="1"/>
  <c r="AA15" i="27"/>
  <c r="AB15" i="27"/>
  <c r="AC15" i="27"/>
  <c r="AD12" i="27" a="1"/>
  <c r="AD12" i="27" s="1"/>
  <c r="AI12" i="27" s="1"/>
  <c r="AH9" i="27"/>
  <c r="S9" i="27"/>
  <c r="AF9" i="27" s="1"/>
  <c r="AD14" i="27" a="1"/>
  <c r="AD14" i="27" s="1"/>
  <c r="AI14" i="27" s="1"/>
  <c r="AH10" i="27"/>
  <c r="S10" i="27"/>
  <c r="AF10" i="27" s="1"/>
  <c r="AD16" i="27" a="1"/>
  <c r="AD16" i="27" s="1"/>
  <c r="AI16" i="27" s="1"/>
  <c r="HA5" i="23"/>
  <c r="AC11" i="27"/>
  <c r="AA11" i="27"/>
  <c r="AB11" i="27"/>
  <c r="W8" i="27"/>
  <c r="AA9" i="27"/>
  <c r="AB9" i="27"/>
  <c r="AC9" i="27"/>
  <c r="HV4" i="23"/>
  <c r="Z9" i="27"/>
  <c r="Z7" i="27" s="1"/>
  <c r="Y8" i="27"/>
  <c r="AA13" i="27"/>
  <c r="AB13" i="27"/>
  <c r="AC13" i="27"/>
  <c r="AD36" i="27" l="1" a="1"/>
  <c r="AD36" i="27" s="1"/>
  <c r="AI36" i="27" s="1"/>
  <c r="AD27" i="27" a="1"/>
  <c r="AD27" i="27" s="1"/>
  <c r="AI27" i="27" s="1"/>
  <c r="HW5" i="23"/>
  <c r="AD21" i="27" a="1"/>
  <c r="AD21" i="27" s="1"/>
  <c r="AI21" i="27" s="1"/>
  <c r="AD23" i="27" a="1"/>
  <c r="AD23" i="27" s="1"/>
  <c r="AI23" i="27" s="1"/>
  <c r="AD34" i="27" a="1"/>
  <c r="AD34" i="27" s="1"/>
  <c r="AI34" i="27" s="1"/>
  <c r="AD33" i="27" a="1"/>
  <c r="AD33" i="27" s="1"/>
  <c r="AI33" i="27" s="1"/>
  <c r="AD29" i="27" a="1"/>
  <c r="AD29" i="27" s="1"/>
  <c r="AI29" i="27" s="1"/>
  <c r="AD20" i="27" a="1"/>
  <c r="AD20" i="27" s="1"/>
  <c r="AI20" i="27" s="1"/>
  <c r="S11" i="27"/>
  <c r="AF11" i="27" s="1"/>
  <c r="Q12" i="27"/>
  <c r="Q13" i="27" s="1"/>
  <c r="AJ10" i="27"/>
  <c r="AK10" i="27" s="1"/>
  <c r="HN7" i="23" s="1"/>
  <c r="AD11" i="27" a="1"/>
  <c r="AD11" i="27" s="1"/>
  <c r="AI11" i="27" s="1"/>
  <c r="AJ11" i="27" s="1"/>
  <c r="AD9" i="27" a="1"/>
  <c r="AD9" i="27" s="1"/>
  <c r="AI9" i="27" s="1"/>
  <c r="AJ9" i="27" s="1"/>
  <c r="AD13" i="27" a="1"/>
  <c r="AD13" i="27" s="1"/>
  <c r="AI13" i="27" s="1"/>
  <c r="AD15" i="27" a="1"/>
  <c r="AD15" i="27" s="1"/>
  <c r="AI15" i="27" s="1"/>
  <c r="R12" i="27" l="1"/>
  <c r="S12" i="27" s="1"/>
  <c r="AF12" i="27" s="1"/>
  <c r="AK11" i="27"/>
  <c r="HN8" i="23" s="1"/>
  <c r="AK9" i="27"/>
  <c r="HN6" i="23" s="1"/>
  <c r="R13" i="27"/>
  <c r="Q14" i="27"/>
  <c r="AH12" i="27" l="1"/>
  <c r="AJ12" i="27" s="1"/>
  <c r="AK12" i="27" s="1"/>
  <c r="HN9" i="23" s="1"/>
  <c r="S13" i="27"/>
  <c r="AF13" i="27" s="1"/>
  <c r="AH13" i="27"/>
  <c r="AJ13" i="27" s="1"/>
  <c r="Q15" i="27"/>
  <c r="R14" i="27"/>
  <c r="S14" i="27" l="1"/>
  <c r="AF14" i="27" s="1"/>
  <c r="AH14" i="27"/>
  <c r="AJ14" i="27" s="1"/>
  <c r="Q16" i="27"/>
  <c r="R15" i="27"/>
  <c r="AK13" i="27"/>
  <c r="HN10" i="23" s="1"/>
  <c r="R16" i="27" l="1"/>
  <c r="AH16" i="27" s="1"/>
  <c r="AJ16" i="27" s="1"/>
  <c r="Q17" i="27"/>
  <c r="S15" i="27"/>
  <c r="AF15" i="27" s="1"/>
  <c r="AH15" i="27"/>
  <c r="AJ15" i="27" s="1"/>
  <c r="AK14" i="27"/>
  <c r="HN11" i="23" s="1"/>
  <c r="S16" i="27" l="1"/>
  <c r="AF16" i="27" s="1"/>
  <c r="AK16" i="27" s="1"/>
  <c r="HN13" i="23" s="1"/>
  <c r="Q18" i="27"/>
  <c r="R17" i="27"/>
  <c r="AK15" i="27"/>
  <c r="HN12" i="23" s="1"/>
  <c r="S17" i="27" l="1"/>
  <c r="AF17" i="27" s="1"/>
  <c r="AH17" i="27"/>
  <c r="AJ17" i="27" s="1"/>
  <c r="R18" i="27"/>
  <c r="Q19" i="27"/>
  <c r="R19" i="27" l="1"/>
  <c r="Q20" i="27"/>
  <c r="AH18" i="27"/>
  <c r="AJ18" i="27" s="1"/>
  <c r="S18" i="27"/>
  <c r="AF18" i="27" s="1"/>
  <c r="AK17" i="27"/>
  <c r="HN14" i="23" s="1"/>
  <c r="AK18" i="27" l="1"/>
  <c r="HN15" i="23" s="1"/>
  <c r="JA15" i="23" s="1"/>
  <c r="Q21" i="27"/>
  <c r="R20" i="27"/>
  <c r="S19" i="27"/>
  <c r="AF19" i="27" s="1"/>
  <c r="AH19" i="27"/>
  <c r="AJ19" i="27" s="1"/>
  <c r="S20" i="27" l="1"/>
  <c r="AF20" i="27" s="1"/>
  <c r="AH20" i="27"/>
  <c r="AJ20" i="27" s="1"/>
  <c r="R21" i="27"/>
  <c r="Q22" i="27"/>
  <c r="AK19" i="27"/>
  <c r="HN16" i="23" s="1"/>
  <c r="JA16" i="23" s="1"/>
  <c r="Q23" i="27" l="1"/>
  <c r="R22" i="27"/>
  <c r="AH21" i="27"/>
  <c r="AJ21" i="27" s="1"/>
  <c r="S21" i="27"/>
  <c r="AF21" i="27" s="1"/>
  <c r="AK20" i="27"/>
  <c r="HN17" i="23" s="1"/>
  <c r="JA17" i="23" s="1"/>
  <c r="AK21" i="27" l="1"/>
  <c r="HN18" i="23" s="1"/>
  <c r="JA18" i="23" s="1"/>
  <c r="AH22" i="27"/>
  <c r="AJ22" i="27" s="1"/>
  <c r="S22" i="27"/>
  <c r="AF22" i="27" s="1"/>
  <c r="R23" i="27"/>
  <c r="Q24" i="27"/>
  <c r="Q25" i="27" l="1"/>
  <c r="R24" i="27"/>
  <c r="AK22" i="27"/>
  <c r="HN19" i="23" s="1"/>
  <c r="JA19" i="23" s="1"/>
  <c r="AH23" i="27"/>
  <c r="AJ23" i="27" s="1"/>
  <c r="S23" i="27"/>
  <c r="AF23" i="27" s="1"/>
  <c r="AK23" i="27" l="1"/>
  <c r="HN20" i="23" s="1"/>
  <c r="JA20" i="23" s="1"/>
  <c r="S24" i="27"/>
  <c r="AF24" i="27" s="1"/>
  <c r="AH24" i="27"/>
  <c r="AJ24" i="27" s="1"/>
  <c r="R25" i="27"/>
  <c r="Q26" i="27"/>
  <c r="R26" i="27" l="1"/>
  <c r="Q27" i="27"/>
  <c r="AH25" i="27"/>
  <c r="AJ25" i="27" s="1"/>
  <c r="S25" i="27"/>
  <c r="AF25" i="27" s="1"/>
  <c r="AK24" i="27"/>
  <c r="HN21" i="23" s="1"/>
  <c r="JA21" i="23" s="1"/>
  <c r="AK25" i="27" l="1"/>
  <c r="HN22" i="23" s="1"/>
  <c r="JA22" i="23" s="1"/>
  <c r="Q28" i="27"/>
  <c r="R27" i="27"/>
  <c r="AH26" i="27"/>
  <c r="AJ26" i="27" s="1"/>
  <c r="S26" i="27"/>
  <c r="AF26" i="27" s="1"/>
  <c r="AK26" i="27" l="1"/>
  <c r="HN23" i="23" s="1"/>
  <c r="JA23" i="23" s="1"/>
  <c r="AH27" i="27"/>
  <c r="AJ27" i="27" s="1"/>
  <c r="S27" i="27"/>
  <c r="AF27" i="27" s="1"/>
  <c r="R28" i="27"/>
  <c r="Q29" i="27"/>
  <c r="Q30" i="27" l="1"/>
  <c r="R29" i="27"/>
  <c r="AK27" i="27"/>
  <c r="HN24" i="23" s="1"/>
  <c r="JA24" i="23" s="1"/>
  <c r="AH28" i="27"/>
  <c r="AJ28" i="27" s="1"/>
  <c r="S28" i="27"/>
  <c r="AF28" i="27" s="1"/>
  <c r="AK28" i="27" l="1"/>
  <c r="HN25" i="23" s="1"/>
  <c r="JA25" i="23" s="1"/>
  <c r="S29" i="27"/>
  <c r="AF29" i="27" s="1"/>
  <c r="AH29" i="27"/>
  <c r="AJ29" i="27" s="1"/>
  <c r="R30" i="27"/>
  <c r="Q31" i="27"/>
  <c r="S30" i="27" l="1"/>
  <c r="AF30" i="27" s="1"/>
  <c r="AH30" i="27"/>
  <c r="AJ30" i="27" s="1"/>
  <c r="AK29" i="27"/>
  <c r="HN26" i="23" s="1"/>
  <c r="JA26" i="23" s="1"/>
  <c r="R31" i="27"/>
  <c r="Q32" i="27"/>
  <c r="Q33" i="27" l="1"/>
  <c r="R32" i="27"/>
  <c r="S31" i="27"/>
  <c r="AF31" i="27" s="1"/>
  <c r="AH31" i="27"/>
  <c r="AJ31" i="27" s="1"/>
  <c r="AK30" i="27"/>
  <c r="HN27" i="23" s="1"/>
  <c r="JA27" i="23" s="1"/>
  <c r="AK31" i="27" l="1"/>
  <c r="HN28" i="23" s="1"/>
  <c r="JA28" i="23" s="1"/>
  <c r="S32" i="27"/>
  <c r="AF32" i="27" s="1"/>
  <c r="AH32" i="27"/>
  <c r="AJ32" i="27" s="1"/>
  <c r="Q34" i="27"/>
  <c r="R33" i="27"/>
  <c r="AK32" i="27" l="1"/>
  <c r="HN29" i="23" s="1"/>
  <c r="JA29" i="23" s="1"/>
  <c r="AH33" i="27"/>
  <c r="AJ33" i="27" s="1"/>
  <c r="S33" i="27"/>
  <c r="AF33" i="27" s="1"/>
  <c r="Q35" i="27"/>
  <c r="R34" i="27"/>
  <c r="AH34" i="27" l="1"/>
  <c r="AJ34" i="27" s="1"/>
  <c r="S34" i="27"/>
  <c r="AF34" i="27" s="1"/>
  <c r="R35" i="27"/>
  <c r="Q36" i="27"/>
  <c r="AK33" i="27"/>
  <c r="HN30" i="23" s="1"/>
  <c r="JA30" i="23" s="1"/>
  <c r="R36" i="27" l="1"/>
  <c r="Q37" i="27"/>
  <c r="S35" i="27"/>
  <c r="AF35" i="27" s="1"/>
  <c r="AH35" i="27"/>
  <c r="AJ35" i="27" s="1"/>
  <c r="AK34" i="27"/>
  <c r="HN31" i="23" s="1"/>
  <c r="JA31" i="23" s="1"/>
  <c r="AK35" i="27" l="1"/>
  <c r="HN32" i="23" s="1"/>
  <c r="JA32" i="23" s="1"/>
  <c r="R37" i="27"/>
  <c r="Q38" i="27"/>
  <c r="AH36" i="27"/>
  <c r="AJ36" i="27" s="1"/>
  <c r="S36" i="27"/>
  <c r="AF36" i="27" s="1"/>
  <c r="AK36" i="27" l="1"/>
  <c r="HN33" i="23" s="1"/>
  <c r="JA33" i="23" s="1"/>
  <c r="Q39" i="27"/>
  <c r="R38" i="27"/>
  <c r="AH37" i="27"/>
  <c r="AJ37" i="27" s="1"/>
  <c r="S37" i="27"/>
  <c r="AF37" i="27" s="1"/>
  <c r="AH38" i="27" l="1"/>
  <c r="AJ38" i="27" s="1"/>
  <c r="S38" i="27"/>
  <c r="AF38" i="27" s="1"/>
  <c r="AK37" i="27"/>
  <c r="HN34" i="23" s="1"/>
  <c r="JA34" i="23" s="1"/>
  <c r="R39" i="27"/>
  <c r="Q40" i="27"/>
  <c r="R40" i="27" s="1"/>
  <c r="AH40" i="27" l="1"/>
  <c r="AJ40" i="27" s="1"/>
  <c r="S40" i="27"/>
  <c r="AF40" i="27" s="1"/>
  <c r="S39" i="27"/>
  <c r="AF39" i="27" s="1"/>
  <c r="AH39" i="27"/>
  <c r="AJ39" i="27" s="1"/>
  <c r="AK38" i="27"/>
  <c r="HN35" i="23" s="1"/>
  <c r="JA35" i="23" s="1"/>
  <c r="AK5" i="27" l="1"/>
  <c r="HM4" i="23" s="1"/>
  <c r="HY5" i="23" s="1"/>
  <c r="AK39" i="27"/>
  <c r="HN36" i="23" s="1"/>
  <c r="AJ6" i="27"/>
  <c r="AK40" i="27"/>
  <c r="HN37" i="23" s="1"/>
  <c r="AK6" i="27"/>
  <c r="HN4" i="23" s="1"/>
  <c r="JA36" i="23" l="1"/>
  <c r="JA37" i="23"/>
  <c r="HR1" i="23"/>
  <c r="IP6" i="23" l="1"/>
  <c r="IQ6" i="23"/>
  <c r="IR6" i="23" s="1"/>
  <c r="IG6" i="23" l="1"/>
  <c r="IH6" i="23" s="1"/>
  <c r="IJ6" i="23"/>
  <c r="II6" i="23" l="1"/>
  <c r="IL6" i="23" l="1"/>
  <c r="IM6" i="23"/>
  <c r="IN6" i="23"/>
  <c r="IT6" i="23"/>
  <c r="IU6" i="23"/>
  <c r="IV6" i="23"/>
  <c r="IG7" i="23"/>
  <c r="IH7" i="23"/>
  <c r="II7" i="23"/>
  <c r="IJ7" i="23"/>
  <c r="IL7" i="23"/>
  <c r="IM7" i="23"/>
  <c r="IN7" i="23"/>
  <c r="IP7" i="23"/>
  <c r="IQ7" i="23"/>
  <c r="IR7" i="23"/>
  <c r="IT7" i="23"/>
  <c r="IU7" i="23"/>
  <c r="IV7" i="23"/>
  <c r="IG8" i="23"/>
  <c r="IH8" i="23"/>
  <c r="II8" i="23"/>
  <c r="IJ8" i="23"/>
  <c r="IL8" i="23"/>
  <c r="IM8" i="23"/>
  <c r="IN8" i="23"/>
  <c r="IP8" i="23"/>
  <c r="IQ8" i="23"/>
  <c r="IR8" i="23"/>
  <c r="IT8" i="23"/>
  <c r="IU8" i="23"/>
  <c r="IV8" i="23"/>
  <c r="IG9" i="23"/>
  <c r="IH9" i="23"/>
  <c r="II9" i="23"/>
  <c r="IJ9" i="23"/>
  <c r="IL9" i="23"/>
  <c r="IM9" i="23"/>
  <c r="IN9" i="23"/>
  <c r="IP9" i="23"/>
  <c r="IQ9" i="23"/>
  <c r="IR9" i="23"/>
  <c r="IT9" i="23"/>
  <c r="IU9" i="23"/>
  <c r="IV9" i="23"/>
  <c r="IG10" i="23"/>
  <c r="IH10" i="23"/>
  <c r="II10" i="23"/>
  <c r="IJ10" i="23"/>
  <c r="IL10" i="23"/>
  <c r="IM10" i="23"/>
  <c r="IN10" i="23"/>
  <c r="IP10" i="23"/>
  <c r="IQ10" i="23"/>
  <c r="IR10" i="23"/>
  <c r="IT10" i="23"/>
  <c r="IU10" i="23"/>
  <c r="IV10" i="23"/>
  <c r="IG11" i="23"/>
  <c r="IH11" i="23"/>
  <c r="II11" i="23"/>
  <c r="IJ11" i="23"/>
  <c r="IL11" i="23"/>
  <c r="IM11" i="23"/>
  <c r="IP11" i="23"/>
  <c r="IQ11" i="23"/>
  <c r="IR11" i="23"/>
  <c r="IT11" i="23"/>
  <c r="IU11" i="23"/>
  <c r="IV11" i="23"/>
  <c r="IG12" i="23"/>
  <c r="IH12" i="23"/>
  <c r="II12" i="23"/>
  <c r="IJ12" i="23"/>
  <c r="IL12" i="23"/>
  <c r="IM12" i="23"/>
  <c r="IN12" i="23"/>
  <c r="IP12" i="23"/>
  <c r="IQ12" i="23"/>
  <c r="IR12" i="23"/>
  <c r="IT12" i="23"/>
  <c r="IU12" i="23"/>
  <c r="IV12" i="23"/>
  <c r="IG13" i="23"/>
  <c r="IH13" i="23"/>
  <c r="II13" i="23"/>
  <c r="IJ13" i="23"/>
  <c r="IL13" i="23"/>
  <c r="IM13" i="23"/>
  <c r="IN13" i="23"/>
  <c r="IP13" i="23"/>
  <c r="IQ13" i="23"/>
  <c r="IR13" i="23"/>
  <c r="IT13" i="23"/>
  <c r="IU13" i="23"/>
  <c r="IV13" i="23"/>
  <c r="IG14" i="23"/>
  <c r="IH14" i="23"/>
  <c r="II14" i="23"/>
  <c r="IJ14" i="23"/>
  <c r="IL14" i="23"/>
  <c r="IM14" i="23"/>
  <c r="IN14" i="23"/>
  <c r="IP14" i="23"/>
  <c r="IQ14" i="23"/>
  <c r="IR14" i="23"/>
  <c r="IT14" i="23"/>
  <c r="IU14" i="23"/>
  <c r="IV14" i="23"/>
  <c r="IG15" i="23"/>
  <c r="IH15" i="23"/>
  <c r="II15" i="23"/>
  <c r="IJ15" i="23"/>
  <c r="IL15" i="23"/>
  <c r="IM15" i="23"/>
  <c r="IN15" i="23"/>
  <c r="IP15" i="23"/>
  <c r="IQ15" i="23"/>
  <c r="IR15" i="23"/>
  <c r="IT15" i="23"/>
  <c r="IU15" i="23"/>
  <c r="IV15" i="23"/>
  <c r="IG16" i="23"/>
  <c r="IH16" i="23"/>
  <c r="II16" i="23"/>
  <c r="IJ16" i="23"/>
  <c r="IL16" i="23"/>
  <c r="IM16" i="23"/>
  <c r="IN16" i="23"/>
  <c r="IP16" i="23"/>
  <c r="IQ16" i="23"/>
  <c r="IR16" i="23"/>
  <c r="IT16" i="23"/>
  <c r="IU16" i="23"/>
  <c r="IV16" i="23"/>
  <c r="IG17" i="23"/>
  <c r="IH17" i="23"/>
  <c r="II17" i="23"/>
  <c r="IJ17" i="23"/>
  <c r="IL17" i="23"/>
  <c r="IM17" i="23"/>
  <c r="IN17" i="23"/>
  <c r="IP17" i="23"/>
  <c r="IQ17" i="23"/>
  <c r="IR17" i="23"/>
  <c r="IT17" i="23"/>
  <c r="IU17" i="23"/>
  <c r="IV17" i="23"/>
  <c r="IG18" i="23"/>
  <c r="IH18" i="23"/>
  <c r="II18" i="23"/>
  <c r="IJ18" i="23"/>
  <c r="IL18" i="23"/>
  <c r="IM18" i="23"/>
  <c r="IN18" i="23"/>
  <c r="IP18" i="23"/>
  <c r="IQ18" i="23"/>
  <c r="IR18" i="23"/>
  <c r="IT18" i="23"/>
  <c r="IU18" i="23"/>
  <c r="IV18" i="23"/>
  <c r="IG19" i="23"/>
  <c r="IH19" i="23"/>
  <c r="II19" i="23"/>
  <c r="IJ19" i="23"/>
  <c r="IL19" i="23"/>
  <c r="IM19" i="23"/>
  <c r="IN19" i="23"/>
  <c r="IP19" i="23"/>
  <c r="IQ19" i="23"/>
  <c r="IR19" i="23"/>
  <c r="IT19" i="23"/>
  <c r="IU19" i="23"/>
  <c r="IV19" i="23"/>
  <c r="IG20" i="23"/>
  <c r="IH20" i="23"/>
  <c r="II20" i="23"/>
  <c r="IJ20" i="23"/>
  <c r="IL20" i="23"/>
  <c r="IM20" i="23"/>
  <c r="IN20" i="23"/>
  <c r="IP20" i="23"/>
  <c r="IQ20" i="23"/>
  <c r="IR20" i="23"/>
  <c r="IT20" i="23"/>
  <c r="IU20" i="23"/>
  <c r="IV20" i="23"/>
  <c r="IG21" i="23"/>
  <c r="IH21" i="23"/>
  <c r="II21" i="23"/>
  <c r="IJ21" i="23"/>
  <c r="IL21" i="23"/>
  <c r="IM21" i="23"/>
  <c r="IN21" i="23"/>
  <c r="IP21" i="23"/>
  <c r="IQ21" i="23"/>
  <c r="IR21" i="23"/>
  <c r="IT21" i="23"/>
  <c r="IU21" i="23"/>
  <c r="IV21" i="23"/>
  <c r="IG22" i="23"/>
  <c r="IH22" i="23"/>
  <c r="II22" i="23"/>
  <c r="IJ22" i="23"/>
  <c r="IL22" i="23"/>
  <c r="IM22" i="23"/>
  <c r="IN22" i="23"/>
  <c r="IP22" i="23"/>
  <c r="IQ22" i="23"/>
  <c r="IR22" i="23"/>
  <c r="IT22" i="23"/>
  <c r="IU22" i="23"/>
  <c r="IV22" i="23"/>
  <c r="IG23" i="23"/>
  <c r="IH23" i="23"/>
  <c r="II23" i="23"/>
  <c r="IJ23" i="23"/>
  <c r="IL23" i="23"/>
  <c r="IM23" i="23"/>
  <c r="IN23" i="23"/>
  <c r="IP23" i="23"/>
  <c r="IQ23" i="23"/>
  <c r="IR23" i="23"/>
  <c r="IT23" i="23"/>
  <c r="IU23" i="23"/>
  <c r="IV23" i="23"/>
  <c r="IG24" i="23"/>
  <c r="IH24" i="23"/>
  <c r="II24" i="23"/>
  <c r="IJ24" i="23"/>
  <c r="IL24" i="23"/>
  <c r="IM24" i="23"/>
  <c r="IN24" i="23"/>
  <c r="IP24" i="23"/>
  <c r="IQ24" i="23"/>
  <c r="IR24" i="23"/>
  <c r="IT24" i="23"/>
  <c r="IU24" i="23"/>
  <c r="IV24" i="23"/>
  <c r="IG25" i="23"/>
  <c r="IH25" i="23"/>
  <c r="II25" i="23"/>
  <c r="IJ25" i="23"/>
  <c r="IP25" i="23"/>
  <c r="IQ25" i="23"/>
  <c r="IR25" i="23"/>
  <c r="IT25" i="23"/>
  <c r="IU25" i="23"/>
  <c r="IV25" i="23"/>
  <c r="IG26" i="23"/>
  <c r="IH26" i="23"/>
  <c r="II26" i="23"/>
  <c r="IJ26" i="23"/>
  <c r="IP26" i="23"/>
  <c r="IQ26" i="23"/>
  <c r="IR26" i="23"/>
  <c r="IT26" i="23"/>
  <c r="IU26" i="23"/>
  <c r="IV26" i="23"/>
  <c r="IG27" i="23"/>
  <c r="IH27" i="23"/>
  <c r="II27" i="23"/>
  <c r="IJ27" i="23"/>
  <c r="IP27" i="23"/>
  <c r="IQ27" i="23"/>
  <c r="IR27" i="23"/>
  <c r="IG28" i="23"/>
  <c r="IH28" i="23"/>
  <c r="II28" i="23"/>
  <c r="IJ28" i="23"/>
  <c r="IP28" i="23"/>
  <c r="IQ28" i="23"/>
  <c r="IR28" i="23"/>
  <c r="IG29" i="23"/>
  <c r="IH29" i="23"/>
  <c r="II29" i="23"/>
  <c r="IJ29" i="23"/>
  <c r="IP29" i="23"/>
  <c r="IQ29" i="23"/>
  <c r="IR29" i="23"/>
  <c r="IG30" i="23"/>
  <c r="IH30" i="23"/>
  <c r="II30" i="23"/>
  <c r="IJ30" i="23"/>
  <c r="IP30" i="23"/>
  <c r="IQ30" i="23"/>
  <c r="IR30" i="23"/>
  <c r="IG31" i="23"/>
  <c r="IH31" i="23"/>
  <c r="II31" i="23"/>
  <c r="IJ31" i="23"/>
  <c r="IP31" i="23"/>
  <c r="IQ31" i="23"/>
  <c r="IR31" i="23"/>
  <c r="IG32" i="23"/>
  <c r="IH32" i="23"/>
  <c r="II32" i="23"/>
  <c r="IJ32" i="23"/>
  <c r="IP32" i="23"/>
  <c r="IQ32" i="23"/>
  <c r="IR32" i="23"/>
  <c r="IG33" i="23"/>
  <c r="IH33" i="23"/>
  <c r="II33" i="23"/>
  <c r="IJ33" i="23"/>
  <c r="IP33" i="23"/>
  <c r="IQ33" i="23"/>
  <c r="IR33" i="23"/>
  <c r="IG34" i="23"/>
  <c r="IH34" i="23"/>
  <c r="II34" i="23"/>
  <c r="IJ34" i="23"/>
  <c r="IP34" i="23"/>
  <c r="IQ34" i="23"/>
  <c r="IR34" i="23"/>
  <c r="IG35" i="23"/>
  <c r="IH35" i="23"/>
  <c r="II35" i="23"/>
  <c r="IJ35" i="23"/>
  <c r="IP35" i="23"/>
  <c r="IQ35" i="23"/>
  <c r="IR35" i="23"/>
  <c r="IG36" i="23"/>
  <c r="IH36" i="23"/>
  <c r="II36" i="23"/>
  <c r="IJ36" i="23"/>
  <c r="IP36" i="23"/>
  <c r="IQ36" i="23"/>
  <c r="IR36" i="23"/>
  <c r="IG37" i="23"/>
  <c r="IH37" i="23"/>
  <c r="II37" i="23"/>
  <c r="IJ37" i="23"/>
  <c r="IP37" i="23"/>
  <c r="IQ37" i="23"/>
  <c r="IR3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Cliff Ragsdale</author>
  </authors>
  <commentList>
    <comment ref="E5" authorId="0" shapeId="0" xr:uid="{00000000-0006-0000-0100-000001000000}">
      <text>
        <r>
          <rPr>
            <b/>
            <sz val="9"/>
            <color rgb="FF000000"/>
            <rFont val="Tahoma"/>
            <family val="2"/>
          </rPr>
          <t>Assumes each vehicle leaves from and returns to the depot.</t>
        </r>
        <r>
          <rPr>
            <sz val="9"/>
            <color rgb="FF000000"/>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<sst xmlns="http://schemas.openxmlformats.org/spreadsheetml/2006/main" count="520" uniqueCount="267">
  <si>
    <t>Position</t>
  </si>
  <si>
    <t>Vehicle</t>
  </si>
  <si>
    <t>Distance</t>
  </si>
  <si>
    <t>Comma</t>
  </si>
  <si>
    <t>i</t>
  </si>
  <si>
    <t>Qty. Req'd.</t>
  </si>
  <si>
    <t>.</t>
  </si>
  <si>
    <t>No. of Fleet Location Visits</t>
  </si>
  <si>
    <t>Fleet Delivery Load</t>
  </si>
  <si>
    <t>Vehicle Delivery Load</t>
  </si>
  <si>
    <t>Vehicle Travel Distance</t>
  </si>
  <si>
    <t>-</t>
  </si>
  <si>
    <t>Penalty</t>
  </si>
  <si>
    <t>Location index</t>
  </si>
  <si>
    <t>No. of fleet location stops</t>
  </si>
  <si>
    <t>Fleet travel distance</t>
  </si>
  <si>
    <t>Fleet delivery load</t>
  </si>
  <si>
    <t>Fleet travel distance with penalties</t>
  </si>
  <si>
    <t>Perturbation Type 2 Interchanging index pairs</t>
  </si>
  <si>
    <t>Using Excel Solver</t>
  </si>
  <si>
    <t>Blue-filled cells require user-supplied problem-specific input.</t>
  </si>
  <si>
    <t>MDTD2V</t>
  </si>
  <si>
    <t>Number of Location Stops per Vehicle. Make entries for vehicles not used blank.</t>
  </si>
  <si>
    <t>Max Difference between any two veh. travel dists. MDTD2V</t>
  </si>
  <si>
    <t>Routing distance, max vehicle load, MDTD2V</t>
  </si>
  <si>
    <t>Best index to interchange with i</t>
  </si>
  <si>
    <t>Distance value</t>
  </si>
  <si>
    <t>Ranked distance value</t>
  </si>
  <si>
    <t>Index pairs to be interchanged</t>
  </si>
  <si>
    <t>Repositioning associated with distance value to immediate left</t>
  </si>
  <si>
    <t>Location i</t>
  </si>
  <si>
    <t>Site</t>
  </si>
  <si>
    <t>Resulting best distance value</t>
  </si>
  <si>
    <t>Location index i interchanged</t>
  </si>
  <si>
    <t>Ranked position among best distance values</t>
  </si>
  <si>
    <t>Feasible?</t>
  </si>
  <si>
    <t>Location indices, optional.  If not providing a start solution,  make entries  below blank.</t>
  </si>
  <si>
    <t>Dist to depot</t>
  </si>
  <si>
    <t>Routings resulting from repositioning of index in cell GQ3 in the ith position of routing of cell GS3</t>
  </si>
  <si>
    <t>From</t>
  </si>
  <si>
    <t>To</t>
  </si>
  <si>
    <t>Rank among best distance values</t>
  </si>
  <si>
    <t>Comma location</t>
  </si>
  <si>
    <t>Addressible distance value where 99999 denotes NFS</t>
  </si>
  <si>
    <t>Best distance values for all repositions where 99999 denotes NFS</t>
  </si>
  <si>
    <t>Reposition associated with distance value in cell to left where 99999 denotes NFS</t>
  </si>
  <si>
    <t>Resulting distance value and relocation position orienting left to right</t>
  </si>
  <si>
    <t>Addressible distance values</t>
  </si>
  <si>
    <t>List of current best results derived from repositioning location indices where NFS = Non-feasible solution</t>
  </si>
  <si>
    <t>List of current best results derived from interchanging location index pairs where                                                           NFS = Non-feasible solution</t>
  </si>
  <si>
    <t>Enter in cell HX1 --&gt;   the routing to be perturbed by interchanging.</t>
  </si>
  <si>
    <t>Fleet overload</t>
  </si>
  <si>
    <t>Demand at location i</t>
  </si>
  <si>
    <t>Location in II6:II55</t>
  </si>
  <si>
    <t>Location in IR6:IR55</t>
  </si>
  <si>
    <t>Vehicle        j</t>
  </si>
  <si>
    <t>Vehicle j travel distance</t>
  </si>
  <si>
    <t>Vehicle j delivery load</t>
  </si>
  <si>
    <t>&lt;-- Fleet distance for the route in cell HX1 with the positional pair interchange of indices in cells HV3 and HV4.</t>
  </si>
  <si>
    <t>In above cell HX1, enter the route of interest to be evaluated. Separate location indices with commas and no other intervening characters. Rightmost character must be a comma. No leftmost comma. After entry of route is completed, paste the result as a value.  Output information appears in cells HV4 and HW4. Before using this feature, complete blue-filled cells HP6 and below with the desired number of stops per vehicle.</t>
  </si>
  <si>
    <t xml:space="preserve">       Enter in blue-filled cell   GV3 -&gt;                                 index to be repositioned in routing of cell GX1 or use spin button arrows to change index in cell GV3</t>
  </si>
  <si>
    <t>Ranked best distance values among all indices 1,…,n derived from repositioning each location index one at a time in each position of the routing sequence.</t>
  </si>
  <si>
    <t>Routes resulting from interchange of location index in cell HV3 with indices i in cells HU6 and below … one at a time</t>
  </si>
  <si>
    <t>Fleet distance value</t>
  </si>
  <si>
    <t>Delimiter (=, 2nd blank after = sign,length of fleet distance value</t>
  </si>
  <si>
    <t>Ranked best distance values among all indices 1,…,n derived from positionally interchanging each location index one at a time in each position of of the routing.</t>
  </si>
  <si>
    <t>Distance from preceding location</t>
  </si>
  <si>
    <t>7,7,7,7,7,5,9,</t>
  </si>
  <si>
    <t>7,7,7,7,7,7,7,</t>
  </si>
  <si>
    <t>7,7,7,7,7,6,8,</t>
  </si>
  <si>
    <t>8,6,7,7,7,6,8,</t>
  </si>
  <si>
    <t>8,6,7,7,7,7,7,</t>
  </si>
  <si>
    <t>5,9,7,7,7,7,7,</t>
  </si>
  <si>
    <t>Green filled cells highlight areas in the worksheet for using Excel Solver, Perturbation Types 1 and 2, and evaluating a complete routing of interest.</t>
  </si>
  <si>
    <t>Perturbation Type 1  Repositioning Location Indices One at a Time</t>
  </si>
  <si>
    <t>Identifying Best Type 1 Repositioning Each Location Index, One at a Time  Feasible Results</t>
  </si>
  <si>
    <t>Identifying Best Type 2 Interchanging Index Pairs One Pair at a Time Feasible Results</t>
  </si>
  <si>
    <t>Enter in cell          GX1   ----&gt;         the route to be perturbed by repositioning the index in cell GV3 in each position of the routing sequence.</t>
  </si>
  <si>
    <t>Average speed</t>
  </si>
  <si>
    <t>Evaluating a trip chain of interest</t>
  </si>
  <si>
    <t>No. of sites -&gt;</t>
  </si>
  <si>
    <t>Veh. capacity -&gt;</t>
  </si>
  <si>
    <t>Vehicle j start of  service on [0,1] continuum</t>
  </si>
  <si>
    <t>Vehicle j end of service on [0,1] continuum</t>
  </si>
  <si>
    <t>Fraction of 24-hour day</t>
  </si>
  <si>
    <t>&lt;-- enter clock time e.g. 3:10 PM then Format -&gt; Custom then -&gt; 0.00</t>
  </si>
  <si>
    <t>Colon position  of entry in column T</t>
  </si>
  <si>
    <t>Delivery quantity at location noted in column D</t>
  </si>
  <si>
    <t>Vehicle start availability</t>
  </si>
  <si>
    <t>Site k</t>
  </si>
  <si>
    <t>Input required for blue-filled cells</t>
  </si>
  <si>
    <t>Decimal equivalent of entries in column T in interval [0,1]</t>
  </si>
  <si>
    <t>Arrival time at site k</t>
  </si>
  <si>
    <t>Decimal of arrival time at site k in [0,1]</t>
  </si>
  <si>
    <t>Decimal of availability of site k in [0,1]</t>
  </si>
  <si>
    <t>Arrival time feasible? 0=no 1=yes</t>
  </si>
  <si>
    <t>This area is reserved for use of Excel's ES.  Required entries are blue-filled cells H2,J2,P2,X2, AB2; cells A6 and below; and cells H6 and below. If there are no required delivery quantities that apply, make cells A6 and below blank. To launch ES, select Tools from the high level ribbon then Solver and complete the required entries.  See Supplemental Materials to assist menu completion.</t>
  </si>
  <si>
    <t xml:space="preserve">       Enter in cell HV3 index to be interchanged or use spin button arrows to change the index in cell HV3.</t>
  </si>
  <si>
    <t>Uniform vehicle carrying capacity</t>
  </si>
  <si>
    <r>
      <t xml:space="preserve">Max difference in </t>
    </r>
    <r>
      <rPr>
        <u/>
        <sz val="12"/>
        <color theme="1"/>
        <rFont val="Times New Roman"/>
        <family val="1"/>
      </rPr>
      <t>t</t>
    </r>
    <r>
      <rPr>
        <sz val="12"/>
        <color theme="1"/>
        <rFont val="Times New Roman"/>
        <family val="1"/>
      </rPr>
      <t>raveling distance between any two vehicles,  MDTD2V</t>
    </r>
  </si>
  <si>
    <t>12 &amp; PM referenced in column T</t>
  </si>
  <si>
    <t>12 &amp; AM referenced in column T</t>
  </si>
  <si>
    <t>&lt;&gt;12 with AM or PM referenced in column   T</t>
  </si>
  <si>
    <t>Summary of site availability                    Arrival time at site k,       site k available until,                0=infeasible arrival time, 1=feasible arrival time</t>
  </si>
  <si>
    <t>Vehicle j travel distance includes return to start location</t>
  </si>
  <si>
    <t xml:space="preserve">			</t>
  </si>
  <si>
    <t>Trip distance, max vehicle load, MDTD2V=maximal difference in travel distance between any two vehicles</t>
  </si>
  <si>
    <t xml:space="preserve">Vehicle arrival time,                location (column HL) available until,              feasible delivery?                 (0=No, 1=Yes )               </t>
  </si>
  <si>
    <t>Summary of site k availability and  vehicle arrival time there</t>
  </si>
  <si>
    <t>Vehicle assigned to site referenced in column HL</t>
  </si>
  <si>
    <t>one vehicle alternative @322; 2 vehicles with 5,2 stops, feas. @392</t>
  </si>
  <si>
    <t>&lt;- moves consideration of what our product is and who are our customers.</t>
  </si>
  <si>
    <t>If none, enter 0.</t>
  </si>
  <si>
    <t>Delivery or pickup quantity in cubic feet</t>
  </si>
  <si>
    <t>If none, enter 99999.</t>
  </si>
  <si>
    <t>Remark</t>
  </si>
  <si>
    <t>Item</t>
  </si>
  <si>
    <t xml:space="preserve">In cubic feet. If none, enter 99999. </t>
  </si>
  <si>
    <t>Req'd. del. qty. If none specified, make the blue-filled cells blank.</t>
  </si>
  <si>
    <t>Entry</t>
  </si>
  <si>
    <t>&lt;-- Enter in cell Hi1 the trip chain to be analyzed.</t>
  </si>
  <si>
    <t>Distance between location pairs From/To</t>
  </si>
  <si>
    <t>Vehicle traveling to location/site i</t>
  </si>
  <si>
    <t>For  location/  site i       i=1,…,n</t>
  </si>
  <si>
    <t>Distance to site i from preceding site,  in column M</t>
  </si>
  <si>
    <t>Where is vehicle serving site i coming from?</t>
  </si>
  <si>
    <t>Vehicle travel distance to site i</t>
  </si>
  <si>
    <t>Arrival time at site i on continuous 24-hour interval [0,1]</t>
  </si>
  <si>
    <t>Arrival time at site i (col. M entry) in clock time hours, minutes, and AM/PM</t>
  </si>
  <si>
    <t>Location at mth stop, m=1,…n</t>
  </si>
  <si>
    <t>The mth    (m=1,…,n) location/site stop</t>
  </si>
  <si>
    <t>Vehicle travel distance from preceding location referenced in column D to mth location stop</t>
  </si>
  <si>
    <t>&lt;-- Check sums of  total delivery.                                  Over-utilization -&gt; of vehicle capacity</t>
  </si>
  <si>
    <t>Enter in blue-filled cell Hi1 route of interest to be evaluated. Separate location indices with commas and no other intervening characters. Rightmost character must be a comma. No leftmost comma. After entry of route is completed, paste the resulting Hi1 cell entry as a value.  Output information appears in cells HN3:HS4 and cells HN5:HS5 and below. Before using this feature, complete blue-filled cells HP6 and below with the desired number of stops per vehicle.</t>
  </si>
  <si>
    <t>Which vehicle is traveling to site i?</t>
  </si>
  <si>
    <t>Description of entry</t>
  </si>
  <si>
    <t>k, the number of trip chaining vehicles</t>
  </si>
  <si>
    <t>n, the number of sites to be visited</t>
  </si>
  <si>
    <t>uniform carrying capacity of each vehicle</t>
  </si>
  <si>
    <t>penalty for each violation of vehicle load capacity</t>
  </si>
  <si>
    <t>penalty for each violation of MDTD2V</t>
  </si>
  <si>
    <t>average vehicle traveling speed for each vehicle</t>
  </si>
  <si>
    <r>
      <t>m</t>
    </r>
    <r>
      <rPr>
        <sz val="12"/>
        <rFont val="Times New Roman"/>
        <family val="1"/>
      </rPr>
      <t xml:space="preserve">ax allowable </t>
    </r>
    <r>
      <rPr>
        <u/>
        <sz val="12"/>
        <rFont val="Times New Roman"/>
        <family val="1"/>
      </rPr>
      <t>d</t>
    </r>
    <r>
      <rPr>
        <sz val="12"/>
        <rFont val="Times New Roman"/>
        <family val="1"/>
      </rPr>
      <t xml:space="preserve">ifference in </t>
    </r>
    <r>
      <rPr>
        <u/>
        <sz val="12"/>
        <rFont val="Times New Roman"/>
        <family val="1"/>
      </rPr>
      <t>t</t>
    </r>
    <r>
      <rPr>
        <sz val="12"/>
        <rFont val="Times New Roman"/>
        <family val="1"/>
      </rPr>
      <t xml:space="preserve">raveling </t>
    </r>
    <r>
      <rPr>
        <u/>
        <sz val="12"/>
        <rFont val="Times New Roman"/>
        <family val="1"/>
      </rPr>
      <t>d</t>
    </r>
    <r>
      <rPr>
        <sz val="12"/>
        <rFont val="Times New Roman"/>
        <family val="1"/>
      </rPr>
      <t xml:space="preserve">istance between any </t>
    </r>
    <r>
      <rPr>
        <u/>
        <sz val="12"/>
        <rFont val="Times New Roman"/>
        <family val="1"/>
      </rPr>
      <t>2</t>
    </r>
    <r>
      <rPr>
        <sz val="12"/>
        <rFont val="Times New Roman"/>
        <family val="1"/>
      </rPr>
      <t xml:space="preserve"> </t>
    </r>
    <r>
      <rPr>
        <u/>
        <sz val="12"/>
        <rFont val="Times New Roman"/>
        <family val="1"/>
      </rPr>
      <t>v</t>
    </r>
    <r>
      <rPr>
        <sz val="12"/>
        <rFont val="Times New Roman"/>
        <family val="1"/>
      </rPr>
      <t>ehicles (MDTD2V)</t>
    </r>
  </si>
  <si>
    <t>mph</t>
  </si>
  <si>
    <t>vehicle starting time availability, e.g. 8:00 AM, same starting time for each vehicle</t>
  </si>
  <si>
    <t>Site i</t>
  </si>
  <si>
    <t>make enteries below starting in cell D19</t>
  </si>
  <si>
    <t>make entries starting in above cell N3</t>
  </si>
  <si>
    <t>make enteries below starting in cell E19</t>
  </si>
  <si>
    <t>Distance    from / to</t>
  </si>
  <si>
    <r>
      <t>distance values d</t>
    </r>
    <r>
      <rPr>
        <vertAlign val="subscript"/>
        <sz val="12"/>
        <rFont val="Times New Roman"/>
        <family val="1"/>
      </rPr>
      <t>i,j</t>
    </r>
    <r>
      <rPr>
        <sz val="12"/>
        <rFont val="Times New Roman"/>
        <family val="1"/>
      </rPr>
      <t xml:space="preserve"> between site i and site j, j&gt;i, i,j = 0,…,n</t>
    </r>
  </si>
  <si>
    <t xml:space="preserve">delivery or pickup quantity for site i (i=1,…,n). </t>
  </si>
  <si>
    <t xml:space="preserve">clock time at which availability of site i (=1,…,n) ends. </t>
  </si>
  <si>
    <t>Enter data in the blue-filled cells that appear below in columns D and E. Enter distance values between all two-sites beginning in blue-filled cell N3. If necessary, write over any pre-existing entries that may be there.  All other cells there that do not apply to the TCP should have the entry 99999.  If needed, make the 99999 entry.  After all data have been entered, go to cell Hi1 in worksheet 'TCP'.</t>
  </si>
  <si>
    <t>&lt;-- Penalty for each violation of vehicle load capacity. If none, entry should be 0.</t>
  </si>
  <si>
    <t>&lt;-- Penalty for each violation of MDTD2V. If none, entry should be 0.</t>
  </si>
  <si>
    <t>&lt;-- k, the number of vehicles.</t>
  </si>
  <si>
    <t>&lt;-- n, the number of locations to be visited, exclude the depot in the count.</t>
  </si>
  <si>
    <t xml:space="preserve">&lt;-- the uniform vehicle load capacity. If none, enter 99999. </t>
  </si>
  <si>
    <t>&lt;-- the max allowed difference between any two vehicle driving distances (MDTD2V). If none, enter 99999.</t>
  </si>
  <si>
    <t>Enter below in cell U4 the site index reference for the 'from' location</t>
  </si>
  <si>
    <t>Enter below in cell V4 the site index reference for the 'to' location</t>
  </si>
  <si>
    <t>Distance between sites referenced in cells U4 and V4 appears below in cell W4</t>
  </si>
  <si>
    <t>Ave. veh. speed</t>
  </si>
  <si>
    <t>Make sure one space before AM or PM in column T entry.  Auxiliary entry</t>
  </si>
  <si>
    <t>Vehicle j --&gt; overcapacity in cells HT6 &amp; below</t>
  </si>
  <si>
    <t>Delivery/pickup quantity (cubic feet)</t>
  </si>
  <si>
    <t>Number of location stops for vehicle j</t>
  </si>
  <si>
    <t>M,T,W,TH,F,SA</t>
  </si>
  <si>
    <t>Closing Time</t>
  </si>
  <si>
    <t>Days Open</t>
  </si>
  <si>
    <t>M,T,W,TH,F,SA,SU</t>
  </si>
  <si>
    <t>M,T,W,TH,F</t>
  </si>
  <si>
    <t>Opening Time</t>
  </si>
  <si>
    <t>Depot</t>
  </si>
  <si>
    <t>Site i (col. M entry) beginning availability</t>
  </si>
  <si>
    <t>Site k available at</t>
  </si>
  <si>
    <t xml:space="preserve"> 04 CVS Pharmacy</t>
  </si>
  <si>
    <t xml:space="preserve"> 02 Barbara’s Hallmark Shop</t>
  </si>
  <si>
    <t xml:space="preserve"> 03 Barnes &amp; Noble</t>
  </si>
  <si>
    <t xml:space="preserve"> 05 Dahlkemper’s Jewelry</t>
  </si>
  <si>
    <t xml:space="preserve"> 07 Frank's Cleaners</t>
  </si>
  <si>
    <t xml:space="preserve"> 08 Gordon Food Service</t>
  </si>
  <si>
    <t xml:space="preserve"> 09 Hobby Lobby</t>
  </si>
  <si>
    <t xml:space="preserve"> 10 Home Depot</t>
  </si>
  <si>
    <t xml:space="preserve"> 11 Jared Jewelers</t>
  </si>
  <si>
    <t xml:space="preserve"> 12 Kraus’s Department Store</t>
  </si>
  <si>
    <t xml:space="preserve"> 13 Lowe's (Keystone Dr.)</t>
  </si>
  <si>
    <t xml:space="preserve"> 14 Lowe's (West Erie)</t>
  </si>
  <si>
    <t xml:space="preserve"> 15 NAPA Auto Parts</t>
  </si>
  <si>
    <t xml:space="preserve"> 16 North East Animal Hospital</t>
  </si>
  <si>
    <t xml:space="preserve"> 18 North East True Value Hardware</t>
  </si>
  <si>
    <t xml:space="preserve"> 21 Rudy's Shoe Repair</t>
  </si>
  <si>
    <t xml:space="preserve"> 23 Sontheimer's Country Bakery</t>
  </si>
  <si>
    <t xml:space="preserve"> 24 Staples</t>
  </si>
  <si>
    <t xml:space="preserve"> 25 Target Erie</t>
  </si>
  <si>
    <t xml:space="preserve"> 27 Walgreens</t>
  </si>
  <si>
    <t xml:space="preserve"> 28 Walmart Supercenter</t>
  </si>
  <si>
    <t xml:space="preserve"> 30 Wegman's (Asbury Road)</t>
  </si>
  <si>
    <t xml:space="preserve"> 31 Wegman’s (Route 19)</t>
  </si>
  <si>
    <t xml:space="preserve"> 32 West Lake Bakery</t>
  </si>
  <si>
    <t>1620 W 8th St, Erie, PA 16505</t>
  </si>
  <si>
    <t>5909 Peach St, Erie, PA 16509</t>
  </si>
  <si>
    <t>3800 Pine Ave, Erie, PA 16504</t>
  </si>
  <si>
    <t>6845 Peach St, Erie, PA 16509</t>
  </si>
  <si>
    <t>118 Meadville St, Edinboro, PA 16412</t>
  </si>
  <si>
    <t>1811 W 8th St Erie, PA 16505</t>
  </si>
  <si>
    <t>6740 Peach St, Erie, PA 16509</t>
  </si>
  <si>
    <t>1900 Keystone Dr, Erie PA 16509</t>
  </si>
  <si>
    <t>7451 Peach St, Erie, PA 16509</t>
  </si>
  <si>
    <t>2081 Interchange Rd, Erie, PA 16509</t>
  </si>
  <si>
    <t>1930 Keystone Dr, Erie PA 16509</t>
  </si>
  <si>
    <t>2305 Asbury Rd, Erie, PA 16506</t>
  </si>
  <si>
    <t>2860 W 23, Erie, PA 16506</t>
  </si>
  <si>
    <t>9280 W Main Rd, North East, PA 16428</t>
  </si>
  <si>
    <t>180 W Main St, North East, PA 16428</t>
  </si>
  <si>
    <t>2702 W 26th St, Erie, PA 16506</t>
  </si>
  <si>
    <t>1924 Keystone Dr, Erie, PA 16509</t>
  </si>
  <si>
    <t>310 E 24th St, Erie, PA 16503</t>
  </si>
  <si>
    <t>10 W 2nd St, Waterford, PA 16441</t>
  </si>
  <si>
    <t>5028 W Ridge Rd, Erie, PA 16506</t>
  </si>
  <si>
    <t>6143 Peach St, Erie, PA 16509</t>
  </si>
  <si>
    <t xml:space="preserve"> 01 Allburn Florists</t>
  </si>
  <si>
    <t>5041 Peach St, Erie PA 16509</t>
  </si>
  <si>
    <t xml:space="preserve"> 06 Earthshine Co</t>
  </si>
  <si>
    <t>810 Parade Street, Erie PA 16503</t>
  </si>
  <si>
    <t xml:space="preserve"> 17 North East Burch Farms Country Market and Winery</t>
  </si>
  <si>
    <t>6::00 PM</t>
  </si>
  <si>
    <t>9210 Sidehill Rd, North East, PA 16428</t>
  </si>
  <si>
    <t xml:space="preserve"> 19 O’Reilly Auto Parts</t>
  </si>
  <si>
    <t>4431 Peach St, Erie PA 16509</t>
  </si>
  <si>
    <t xml:space="preserve"> 20 Pet Supplies Plus Erie</t>
  </si>
  <si>
    <t>1010 West Erie Plaza Drive, Erie PA 16505</t>
  </si>
  <si>
    <t>3127 W 26th St , Erie, PA 16506</t>
  </si>
  <si>
    <t xml:space="preserve"> 22 Sherwin-Williams Paint Store</t>
  </si>
  <si>
    <t>3720 Sterrettania Rd, Erie, PA 16506</t>
  </si>
  <si>
    <t>6700 Peach St, Erie PA 16509-7712</t>
  </si>
  <si>
    <t xml:space="preserve"> 26 Urbaniak Bros</t>
  </si>
  <si>
    <t>3727 Peach St, Erie PA 16508</t>
  </si>
  <si>
    <t>5350 West Ridge Rd, Erie, PA 16506</t>
  </si>
  <si>
    <t xml:space="preserve"> 29 Waterford Hardware &amp; Services</t>
  </si>
  <si>
    <t>3443 West Lake Rd, Erie, PA 16505</t>
  </si>
  <si>
    <r>
      <t>M,T,W,TH,F,</t>
    </r>
    <r>
      <rPr>
        <sz val="12"/>
        <color rgb="FFFF0000"/>
        <rFont val="Times New Roman"/>
        <family val="1"/>
      </rPr>
      <t>SA</t>
    </r>
  </si>
  <si>
    <r>
      <t xml:space="preserve">M,T,W,TH,F,SA, </t>
    </r>
    <r>
      <rPr>
        <sz val="12"/>
        <color rgb="FFFF0000"/>
        <rFont val="Times New Roman"/>
        <family val="1"/>
      </rPr>
      <t>SU</t>
    </r>
  </si>
  <si>
    <r>
      <t>M,T,W,TH,F,SA,</t>
    </r>
    <r>
      <rPr>
        <sz val="12"/>
        <color rgb="FFFF0000"/>
        <rFont val="Times New Roman"/>
        <family val="1"/>
      </rPr>
      <t>SU</t>
    </r>
  </si>
  <si>
    <r>
      <t>M,</t>
    </r>
    <r>
      <rPr>
        <sz val="12"/>
        <color rgb="FFFF0000"/>
        <rFont val="Times New Roman"/>
        <family val="1"/>
      </rPr>
      <t>T</t>
    </r>
    <r>
      <rPr>
        <sz val="12"/>
        <color rgb="FF000000"/>
        <rFont val="Times New Roman"/>
        <family val="1"/>
      </rPr>
      <t>,TH,F,SA</t>
    </r>
    <r>
      <rPr>
        <sz val="12"/>
        <color rgb="FFFF0000"/>
        <rFont val="Times New Roman"/>
        <family val="1"/>
      </rPr>
      <t>,SU</t>
    </r>
  </si>
  <si>
    <r>
      <t>M,T,W,TH,F,</t>
    </r>
    <r>
      <rPr>
        <sz val="12"/>
        <color rgb="FFFF0000"/>
        <rFont val="Times New Roman"/>
        <family val="1"/>
      </rPr>
      <t>SA,SU</t>
    </r>
  </si>
  <si>
    <r>
      <t>M,T,W,TH,F,</t>
    </r>
    <r>
      <rPr>
        <sz val="12"/>
        <color rgb="FFFF0000"/>
        <rFont val="Times New Roman"/>
        <family val="1"/>
      </rPr>
      <t>SA</t>
    </r>
    <r>
      <rPr>
        <sz val="12"/>
        <color rgb="FF000000"/>
        <rFont val="Times New Roman"/>
        <family val="1"/>
      </rPr>
      <t>,</t>
    </r>
    <r>
      <rPr>
        <sz val="12"/>
        <color rgb="FFFF0000"/>
        <rFont val="Times New Roman"/>
        <family val="1"/>
      </rPr>
      <t>SU</t>
    </r>
  </si>
  <si>
    <r>
      <t>T,W,TH,F,</t>
    </r>
    <r>
      <rPr>
        <sz val="12"/>
        <color rgb="FFFF0000"/>
        <rFont val="Times New Roman"/>
        <family val="1"/>
      </rPr>
      <t>SA</t>
    </r>
  </si>
  <si>
    <r>
      <t>W, TH,F,</t>
    </r>
    <r>
      <rPr>
        <sz val="12"/>
        <color rgb="FFFF0000"/>
        <rFont val="Times New Roman"/>
        <family val="1"/>
      </rPr>
      <t>SA</t>
    </r>
  </si>
  <si>
    <r>
      <t>M,T,W,TH,F,</t>
    </r>
    <r>
      <rPr>
        <sz val="12"/>
        <color rgb="FFFF0000"/>
        <rFont val="Times New Roman"/>
        <family val="1"/>
      </rPr>
      <t>SA</t>
    </r>
    <r>
      <rPr>
        <sz val="12"/>
        <rFont val="Times New Roman"/>
        <family val="1"/>
      </rPr>
      <t>,</t>
    </r>
    <r>
      <rPr>
        <sz val="12"/>
        <color rgb="FFFF0000"/>
        <rFont val="Times New Roman"/>
        <family val="1"/>
      </rPr>
      <t>SU</t>
    </r>
  </si>
  <si>
    <t>Address</t>
  </si>
  <si>
    <t>Time (Mins.)</t>
  </si>
  <si>
    <t>Sorted E1..Aj1</t>
  </si>
  <si>
    <t>Unsorted E2…AJ2</t>
  </si>
  <si>
    <t>Percentile -&gt;</t>
  </si>
  <si>
    <t>2424 W 23 St, Erie, PA 16506</t>
  </si>
  <si>
    <t>IF6: =IF(HU6&lt;=$J$2,HU6,99999)</t>
  </si>
  <si>
    <t>IF6 changed to: =IF(HU6&lt;=32,HU6,99999)</t>
  </si>
  <si>
    <t>IB6:=NUMBERVALUE(IF(AND(HU6&lt;&gt;$HV$3,HU6&lt;=$HP$4),NUMBERVALUE(MID(HY6,1,HZ6-1)),99999))</t>
  </si>
  <si>
    <t>IB6 changed to: 'IB6:=NUMBERVALUE(IF(AND(HU6&lt;&gt;$HV$3,HU6&lt;=32),NUMBERVALUE(MID(HY6,1,HZ6-1)),99999))</t>
  </si>
  <si>
    <t xml:space="preserve">                 Entry iHU4n cell HV4 is best Index to interchange with index in cell HV3 (other than itself) appears in cell HV4. </t>
  </si>
  <si>
    <t>20,</t>
  </si>
  <si>
    <t>x</t>
  </si>
  <si>
    <t>13,12,18,16,17,29,6,23,15,22,21,14,30,28,32,20,7,1,26,4,27,19,2,3,31,24,10,9,5,8,25,11,</t>
  </si>
  <si>
    <t>18,16,17,29,6,23,15,22,21,14,30,28,32,20,7,1,26,4,27,19,2,3,31,13,24,10,9,5,8,25,11,</t>
  </si>
  <si>
    <t>25,8,31,26,4,12,20,1,7,13,24,9,10,5,22,15,21,14,23,11,2,19,27,3,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</si>
</sst>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
    <numFmt numFmtId="165" formatCode="0.0000"/>
    <numFmt numFmtId="166" formatCode="_(* #,##0_);_(* \(#,##0\);_(* &quot;-&quot;??_);_(@_)"/>
    <numFmt numFmtId="167" formatCode="[$-F400]h:mm:ss\ AM/PM"/>
    <numFmt numFmtId="168" formatCode="[$-409]h:mm:ss\ AM/PM"/>
    <numFmt numFmtId="169" formatCode="0.0"/>
    <numFmt numFmtId="170" formatCode="[$-409]h:mm\ AM/PM;@"/>
  </numFmts>
  <fonts count="59" x14ac:knownFonts="1">
    <font>
      <sz val="10"/>
      <name val="Arial"/>
    </font>
    <font>
      <b/>
      <sz val="10"/>
      <name val="Arial"/>
      <family val="2"/>
    </font>
    <font>
      <b/>
      <sz val="10"/>
      <color indexed="17"/>
      <name val="Arial"/>
      <family val="2"/>
    </font>
    <font>
      <sz val="8"/>
      <name val="Arial"/>
      <family val="2"/>
    </font>
    <font>
      <u/>
      <sz val="10"/>
      <color theme="10"/>
      <name val="Arial"/>
      <family val="2"/>
    </font>
    <font>
      <u/>
      <sz val="10"/>
      <color theme="11"/>
      <name val="Arial"/>
      <family val="2"/>
    </font>
    <font>
      <sz val="12"/>
      <name val="Arial"/>
      <family val="2"/>
    </font>
    <font>
      <sz val="10"/>
      <name val="Times New Roman"/>
      <family val="1"/>
    </font>
    <font>
      <sz val="9"/>
      <name val="Arial"/>
      <family val="2"/>
    </font>
    <font>
      <b/>
      <sz val="9"/>
      <color rgb="FF000000"/>
      <name val="Arial"/>
      <family val="2"/>
    </font>
    <font>
      <b/>
      <sz val="10"/>
      <name val="Times New Roman"/>
      <family val="1"/>
    </font>
    <font>
      <sz val="10"/>
      <name val="Arial"/>
      <family val="2"/>
    </font>
    <font>
      <b/>
      <sz val="9"/>
      <color rgb="FF000000"/>
      <name val="Tahoma"/>
      <family val="2"/>
    </font>
    <font>
      <sz val="9"/>
      <color rgb="FF000000"/>
      <name val="Tahoma"/>
      <family val="2"/>
    </font>
    <font>
      <sz val="10"/>
      <name val="Arial"/>
      <family val="2"/>
    </font>
    <font>
      <sz val="12"/>
      <name val="Times New Roman"/>
      <family val="1"/>
    </font>
    <font>
      <sz val="10"/>
      <color theme="1"/>
      <name val="Arial"/>
      <family val="2"/>
    </font>
    <font>
      <b/>
      <sz val="9"/>
      <name val="Arial"/>
      <family val="2"/>
    </font>
    <font>
      <b/>
      <sz val="8"/>
      <name val="Arial"/>
      <family val="2"/>
    </font>
    <font>
      <b/>
      <sz val="12"/>
      <color theme="1"/>
      <name val="Times New Roman"/>
      <family val="1"/>
    </font>
    <font>
      <b/>
      <sz val="12"/>
      <name val="Times New Roman"/>
      <family val="1"/>
    </font>
    <font>
      <sz val="12"/>
      <color theme="1"/>
      <name val="Times New Roman"/>
      <family val="1"/>
    </font>
    <font>
      <sz val="12"/>
      <color rgb="FF000000"/>
      <name val="Calibri"/>
      <family val="2"/>
    </font>
    <font>
      <sz val="10"/>
      <color theme="1"/>
      <name val="Times New Roman"/>
      <family val="1"/>
    </font>
    <font>
      <sz val="16"/>
      <name val="Times New Roman"/>
      <family val="1"/>
    </font>
    <font>
      <sz val="11"/>
      <name val="Times New Roman"/>
      <family val="1"/>
    </font>
    <font>
      <sz val="12"/>
      <color rgb="FFFF0000"/>
      <name val="Times New Roman"/>
      <family val="1"/>
    </font>
    <font>
      <sz val="9"/>
      <name val="Times New Roman"/>
      <family val="1"/>
    </font>
    <font>
      <sz val="9"/>
      <color theme="1"/>
      <name val="Arial"/>
      <family val="2"/>
    </font>
    <font>
      <sz val="9"/>
      <color theme="1"/>
      <name val="Times New Roman"/>
      <family val="1"/>
    </font>
    <font>
      <sz val="10"/>
      <color rgb="FFFF0000"/>
      <name val="Times New Roman"/>
      <family val="1"/>
    </font>
    <font>
      <b/>
      <sz val="12"/>
      <color rgb="FF202124"/>
      <name val="Times New Roman"/>
      <family val="1"/>
    </font>
    <font>
      <sz val="12"/>
      <color rgb="FF202124"/>
      <name val="Times New Roman"/>
      <family val="1"/>
    </font>
    <font>
      <sz val="10"/>
      <color rgb="FFFF0000"/>
      <name val="Arial"/>
      <family val="2"/>
    </font>
    <font>
      <sz val="8"/>
      <name val="Times New Roman"/>
      <family val="1"/>
    </font>
    <font>
      <sz val="10"/>
      <color rgb="FF000000"/>
      <name val="Calibri"/>
      <family val="2"/>
    </font>
    <font>
      <sz val="9"/>
      <color rgb="FFFF0000"/>
      <name val="Arial"/>
      <family val="2"/>
    </font>
    <font>
      <sz val="14"/>
      <color rgb="FF000000"/>
      <name val="Times New Roman"/>
      <family val="1"/>
    </font>
    <font>
      <sz val="14"/>
      <name val="Arial"/>
      <family val="2"/>
    </font>
    <font>
      <sz val="6"/>
      <name val="Times New Roman"/>
      <family val="1"/>
    </font>
    <font>
      <sz val="7"/>
      <name val="Times New Roman"/>
      <family val="1"/>
    </font>
    <font>
      <sz val="11"/>
      <color rgb="FF000000"/>
      <name val="Times New Roman"/>
      <family val="1"/>
    </font>
    <font>
      <sz val="12"/>
      <color rgb="FF000000"/>
      <name val="Times New Roman"/>
      <family val="1"/>
    </font>
    <font>
      <sz val="13"/>
      <color rgb="FF000000"/>
      <name val="Times New Roman"/>
      <family val="1"/>
    </font>
    <font>
      <sz val="13"/>
      <name val="Times New Roman"/>
      <family val="1"/>
    </font>
    <font>
      <sz val="26"/>
      <name val="Times New Roman"/>
      <family val="1"/>
    </font>
    <font>
      <sz val="14"/>
      <color theme="1"/>
      <name val="Times New Roman"/>
      <family val="1"/>
    </font>
    <font>
      <u/>
      <sz val="12"/>
      <color theme="1"/>
      <name val="Times New Roman"/>
      <family val="1"/>
    </font>
    <font>
      <sz val="14"/>
      <name val="Times New Roman"/>
      <family val="1"/>
    </font>
    <font>
      <sz val="16"/>
      <name val="Arial"/>
      <family val="2"/>
    </font>
    <font>
      <b/>
      <sz val="14"/>
      <name val="Times New Roman"/>
      <family val="1"/>
    </font>
    <font>
      <b/>
      <sz val="18"/>
      <name val="Times New Roman"/>
      <family val="1"/>
    </font>
    <font>
      <b/>
      <sz val="11"/>
      <name val="Times New Roman"/>
      <family val="1"/>
    </font>
    <font>
      <b/>
      <sz val="16"/>
      <name val="Times New Roman"/>
      <family val="1"/>
    </font>
    <font>
      <b/>
      <sz val="14"/>
      <name val="Arial"/>
      <family val="2"/>
    </font>
    <font>
      <u/>
      <sz val="12"/>
      <name val="Times New Roman"/>
      <family val="1"/>
    </font>
    <font>
      <vertAlign val="subscript"/>
      <sz val="12"/>
      <name val="Times New Roman"/>
      <family val="1"/>
    </font>
    <font>
      <sz val="11"/>
      <color theme="1"/>
      <name val="Times New Roman"/>
      <family val="1"/>
    </font>
    <font>
      <sz val="9"/>
      <color rgb="FFFF0000"/>
      <name val="Times New Roman"/>
      <family val="1"/>
    </font>
  </fonts>
  <fills count="8">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rgb="FFC5D9F1"/>
        <bgColor rgb="FF000000"/>
      </patternFill>
    </fill>
    <fill>
      <patternFill patternType="solid">
        <fgColor rgb="FFFFFF00"/>
        <bgColor indexed="64"/>
      </patternFill>
    </fill>
    <fill>
      <patternFill patternType="solid">
        <fgColor theme="3" tint="0.79998168889431442"/>
        <bgColor rgb="FF000000"/>
      </patternFill>
    </fill>
  </fills>
  <borders count="47">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dotted">
        <color auto="1"/>
      </left>
      <right style="dotted">
        <color auto="1"/>
      </right>
      <top/>
      <bottom style="dotted">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bottom/>
      <diagonal/>
    </border>
    <border>
      <left/>
      <right style="dotted">
        <color auto="1"/>
      </right>
      <top/>
      <bottom style="dotted">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bottom style="dotted">
        <color auto="1"/>
      </bottom>
      <diagonal/>
    </border>
    <border>
      <left style="thin">
        <color auto="1"/>
      </left>
      <right style="thin">
        <color auto="1"/>
      </right>
      <top style="thin">
        <color auto="1"/>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hair">
        <color auto="1"/>
      </left>
      <right/>
      <top/>
      <bottom/>
      <diagonal/>
    </border>
  </borders>
  <cellStyleXfs count="54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14" fillId="0" borderId="0" applyFont="0" applyFill="0" applyBorder="0" applyAlignment="0" applyProtection="0"/>
  </cellStyleXfs>
  <cellXfs count="564">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wrapText="1"/>
    </xf>
    <xf numFmtId="0" fontId="0" fillId="0" borderId="0" xfId="0" quotePrefix="1" applyAlignment="1">
      <alignment horizontal="center"/>
    </xf>
    <xf numFmtId="0" fontId="0" fillId="0" borderId="0" xfId="0" applyAlignment="1">
      <alignment horizontal="center" wrapText="1"/>
    </xf>
    <xf numFmtId="1" fontId="0" fillId="0" borderId="0" xfId="0" applyNumberFormat="1" applyAlignment="1">
      <alignment horizontal="center"/>
    </xf>
    <xf numFmtId="0" fontId="0" fillId="0" borderId="0" xfId="0" quotePrefix="1"/>
    <xf numFmtId="0" fontId="0" fillId="0" borderId="0" xfId="0" applyAlignment="1">
      <alignment horizontal="center" vertical="center"/>
    </xf>
    <xf numFmtId="0" fontId="0" fillId="3" borderId="0" xfId="0" applyFill="1"/>
    <xf numFmtId="165" fontId="0" fillId="0" borderId="0" xfId="0" applyNumberFormat="1"/>
    <xf numFmtId="0" fontId="0" fillId="0" borderId="0" xfId="0" applyAlignment="1">
      <alignment horizontal="center" vertical="top"/>
    </xf>
    <xf numFmtId="0" fontId="8" fillId="0" borderId="0" xfId="0" applyFont="1" applyAlignment="1">
      <alignment horizontal="left" vertical="top" wrapText="1"/>
    </xf>
    <xf numFmtId="0" fontId="0" fillId="0" borderId="0" xfId="0" quotePrefix="1" applyAlignment="1">
      <alignment horizontal="left" vertical="center"/>
    </xf>
    <xf numFmtId="0" fontId="6" fillId="3" borderId="2" xfId="0" applyFont="1" applyFill="1" applyBorder="1" applyAlignment="1">
      <alignment horizontal="center"/>
    </xf>
    <xf numFmtId="0" fontId="0" fillId="3" borderId="5" xfId="0" applyFill="1" applyBorder="1" applyAlignment="1">
      <alignment horizontal="center"/>
    </xf>
    <xf numFmtId="0" fontId="0" fillId="0" borderId="15" xfId="0" applyBorder="1" applyAlignment="1">
      <alignment horizontal="center"/>
    </xf>
    <xf numFmtId="1" fontId="0" fillId="0" borderId="0" xfId="0" quotePrefix="1" applyNumberFormat="1" applyAlignment="1">
      <alignment horizontal="center"/>
    </xf>
    <xf numFmtId="0" fontId="0" fillId="0" borderId="0" xfId="0" applyAlignment="1">
      <alignment horizontal="left" vertical="top" wrapText="1"/>
    </xf>
    <xf numFmtId="0" fontId="6" fillId="0" borderId="0" xfId="0" applyFont="1"/>
    <xf numFmtId="0" fontId="1" fillId="0" borderId="0" xfId="0" applyFont="1" applyAlignment="1">
      <alignment horizontal="left"/>
    </xf>
    <xf numFmtId="0" fontId="8" fillId="0" borderId="20" xfId="0" applyFont="1" applyBorder="1" applyAlignment="1">
      <alignment horizontal="center" wrapText="1"/>
    </xf>
    <xf numFmtId="0" fontId="8" fillId="0" borderId="21" xfId="0" applyFont="1" applyBorder="1" applyAlignment="1">
      <alignment horizontal="center" wrapText="1"/>
    </xf>
    <xf numFmtId="0" fontId="0" fillId="0" borderId="22" xfId="0" applyBorder="1" applyAlignment="1">
      <alignment horizontal="center" wrapText="1"/>
    </xf>
    <xf numFmtId="0" fontId="11" fillId="0" borderId="9" xfId="0" applyFont="1" applyBorder="1" applyAlignment="1">
      <alignment horizontal="center"/>
    </xf>
    <xf numFmtId="0" fontId="9" fillId="0" borderId="1" xfId="0" applyFont="1" applyBorder="1" applyAlignment="1">
      <alignment horizontal="center" wrapText="1"/>
    </xf>
    <xf numFmtId="0" fontId="8" fillId="2" borderId="6" xfId="0" applyFont="1" applyFill="1" applyBorder="1" applyAlignment="1">
      <alignment horizontal="center" vertical="center" wrapText="1"/>
    </xf>
    <xf numFmtId="0" fontId="10" fillId="0" borderId="0" xfId="0" applyFont="1" applyAlignment="1">
      <alignment horizontal="center"/>
    </xf>
    <xf numFmtId="0" fontId="7" fillId="0" borderId="0" xfId="0" applyFont="1" applyAlignment="1">
      <alignment horizontal="center"/>
    </xf>
    <xf numFmtId="0" fontId="11" fillId="0" borderId="0" xfId="0" quotePrefix="1" applyFont="1" applyAlignment="1">
      <alignment horizontal="center"/>
    </xf>
    <xf numFmtId="0" fontId="11" fillId="0" borderId="0" xfId="0" applyFont="1" applyAlignment="1">
      <alignment horizontal="center"/>
    </xf>
    <xf numFmtId="0" fontId="11" fillId="0" borderId="0" xfId="0" applyFont="1"/>
    <xf numFmtId="0" fontId="15" fillId="0" borderId="0" xfId="0" applyFont="1"/>
    <xf numFmtId="37" fontId="0" fillId="0" borderId="0" xfId="539" applyNumberFormat="1" applyFont="1" applyAlignment="1">
      <alignment horizontal="center" vertical="top"/>
    </xf>
    <xf numFmtId="0" fontId="8" fillId="0" borderId="0" xfId="0" applyFont="1" applyAlignment="1">
      <alignment horizontal="right" vertical="top" wrapText="1"/>
    </xf>
    <xf numFmtId="0" fontId="8" fillId="0" borderId="0" xfId="0" applyFont="1" applyAlignment="1">
      <alignment wrapText="1"/>
    </xf>
    <xf numFmtId="0" fontId="16" fillId="0" borderId="0" xfId="0" applyFont="1"/>
    <xf numFmtId="0" fontId="7" fillId="0" borderId="0" xfId="0" applyFont="1" applyAlignment="1">
      <alignment wrapText="1"/>
    </xf>
    <xf numFmtId="0" fontId="7" fillId="0" borderId="0" xfId="0" applyFont="1" applyAlignment="1">
      <alignment horizontal="center" vertical="center"/>
    </xf>
    <xf numFmtId="0" fontId="7" fillId="0" borderId="0" xfId="0" applyFont="1"/>
    <xf numFmtId="0" fontId="15" fillId="0" borderId="0" xfId="0" quotePrefix="1" applyFont="1" applyAlignment="1">
      <alignment horizontal="center" vertical="center"/>
    </xf>
    <xf numFmtId="0" fontId="6" fillId="0" borderId="0" xfId="0" applyFont="1" applyAlignment="1">
      <alignment horizontal="right" vertical="top" wrapText="1"/>
    </xf>
    <xf numFmtId="0" fontId="19" fillId="4" borderId="6" xfId="0" applyFont="1" applyFill="1" applyBorder="1" applyAlignment="1">
      <alignment horizontal="center" vertical="center" wrapText="1" readingOrder="1"/>
    </xf>
    <xf numFmtId="0" fontId="15" fillId="0" borderId="0" xfId="0" applyFont="1" applyAlignment="1">
      <alignment horizontal="right" vertical="top" wrapText="1"/>
    </xf>
    <xf numFmtId="0" fontId="15" fillId="0" borderId="0" xfId="0" applyFont="1" applyAlignment="1">
      <alignment wrapText="1"/>
    </xf>
    <xf numFmtId="0" fontId="6" fillId="0" borderId="0" xfId="0" applyFont="1" applyAlignment="1">
      <alignment wrapText="1"/>
    </xf>
    <xf numFmtId="0" fontId="15" fillId="0" borderId="0" xfId="0" applyFont="1" applyAlignment="1">
      <alignment horizontal="center" wrapText="1"/>
    </xf>
    <xf numFmtId="0" fontId="6" fillId="0" borderId="0" xfId="0" applyFont="1" applyAlignment="1">
      <alignment horizontal="center" wrapText="1"/>
    </xf>
    <xf numFmtId="0" fontId="20" fillId="0" borderId="0" xfId="0" applyFont="1" applyAlignment="1">
      <alignment horizontal="center"/>
    </xf>
    <xf numFmtId="0" fontId="15" fillId="0" borderId="0" xfId="0" applyFont="1" applyAlignment="1">
      <alignment horizontal="center" vertical="center"/>
    </xf>
    <xf numFmtId="0" fontId="21" fillId="0" borderId="19" xfId="0" applyFont="1" applyBorder="1" applyAlignment="1">
      <alignment horizontal="center" vertical="center" wrapText="1"/>
    </xf>
    <xf numFmtId="0" fontId="15" fillId="0" borderId="0" xfId="0" quotePrefix="1" applyFont="1" applyAlignment="1">
      <alignment horizontal="left" vertical="top"/>
    </xf>
    <xf numFmtId="0" fontId="15" fillId="0" borderId="7" xfId="0" applyFont="1" applyBorder="1" applyAlignment="1">
      <alignment horizontal="center" wrapText="1"/>
    </xf>
    <xf numFmtId="0" fontId="22" fillId="0" borderId="0" xfId="0" applyFont="1" applyAlignment="1">
      <alignment horizontal="center"/>
    </xf>
    <xf numFmtId="1" fontId="7" fillId="0" borderId="0" xfId="0" quotePrefix="1" applyNumberFormat="1" applyFont="1" applyAlignment="1">
      <alignment horizontal="center"/>
    </xf>
    <xf numFmtId="1" fontId="7" fillId="0" borderId="0" xfId="0" applyNumberFormat="1" applyFont="1" applyAlignment="1">
      <alignment horizontal="center"/>
    </xf>
    <xf numFmtId="0" fontId="17" fillId="0" borderId="0" xfId="0" applyFont="1" applyAlignment="1">
      <alignment horizontal="center" wrapText="1"/>
    </xf>
    <xf numFmtId="0" fontId="10" fillId="0" borderId="0" xfId="0" applyFont="1" applyAlignment="1">
      <alignment horizontal="center" wrapText="1"/>
    </xf>
    <xf numFmtId="1" fontId="7" fillId="0" borderId="0" xfId="0" applyNumberFormat="1" applyFont="1" applyAlignment="1">
      <alignment horizontal="center" wrapText="1"/>
    </xf>
    <xf numFmtId="0" fontId="0" fillId="0" borderId="0" xfId="0" applyAlignment="1">
      <alignment vertical="top"/>
    </xf>
    <xf numFmtId="0" fontId="0" fillId="0" borderId="16" xfId="0" applyBorder="1" applyAlignment="1">
      <alignment horizontal="center"/>
    </xf>
    <xf numFmtId="164" fontId="15" fillId="0" borderId="0" xfId="0" quotePrefix="1" applyNumberFormat="1" applyFont="1" applyAlignment="1">
      <alignment vertical="center" wrapText="1"/>
    </xf>
    <xf numFmtId="1" fontId="26" fillId="0" borderId="6" xfId="0" quotePrefix="1" applyNumberFormat="1" applyFont="1" applyBorder="1" applyAlignment="1">
      <alignment horizontal="center" vertical="center" wrapText="1"/>
    </xf>
    <xf numFmtId="1" fontId="0" fillId="0" borderId="29" xfId="0" applyNumberFormat="1" applyBorder="1" applyAlignment="1">
      <alignment horizontal="center"/>
    </xf>
    <xf numFmtId="0" fontId="21" fillId="0" borderId="0" xfId="0" applyFont="1" applyAlignment="1">
      <alignment horizontal="center" wrapText="1"/>
    </xf>
    <xf numFmtId="0" fontId="21" fillId="0" borderId="0" xfId="0" applyFont="1"/>
    <xf numFmtId="0" fontId="23" fillId="0" borderId="0" xfId="0" applyFont="1" applyAlignment="1">
      <alignment horizontal="center" wrapText="1"/>
    </xf>
    <xf numFmtId="1" fontId="11" fillId="0" borderId="0" xfId="0" applyNumberFormat="1" applyFont="1" applyAlignment="1">
      <alignment horizontal="center"/>
    </xf>
    <xf numFmtId="0" fontId="7" fillId="0" borderId="0" xfId="0" quotePrefix="1" applyFont="1" applyAlignment="1">
      <alignment horizontal="center" vertical="center"/>
    </xf>
    <xf numFmtId="0" fontId="6" fillId="0" borderId="0" xfId="0" applyFont="1" applyAlignment="1">
      <alignment horizontal="center" vertical="center"/>
    </xf>
    <xf numFmtId="0" fontId="8" fillId="0" borderId="0" xfId="0" quotePrefix="1" applyFont="1" applyAlignment="1">
      <alignment horizontal="center"/>
    </xf>
    <xf numFmtId="0" fontId="27" fillId="0" borderId="0" xfId="0" applyFont="1" applyAlignment="1">
      <alignment horizontal="center"/>
    </xf>
    <xf numFmtId="0" fontId="27" fillId="0" borderId="0" xfId="0" quotePrefix="1" applyFont="1"/>
    <xf numFmtId="0" fontId="27" fillId="0" borderId="0" xfId="0" quotePrefix="1" applyFont="1" applyAlignment="1">
      <alignment horizontal="left"/>
    </xf>
    <xf numFmtId="0" fontId="8" fillId="0" borderId="0" xfId="0" applyFont="1" applyAlignment="1">
      <alignment horizontal="center"/>
    </xf>
    <xf numFmtId="0" fontId="28" fillId="0" borderId="0" xfId="0" applyFont="1" applyAlignment="1">
      <alignment horizontal="center"/>
    </xf>
    <xf numFmtId="0" fontId="8" fillId="0" borderId="0" xfId="0" quotePrefix="1" applyFont="1"/>
    <xf numFmtId="0" fontId="8" fillId="0" borderId="0" xfId="0" quotePrefix="1" applyFont="1" applyAlignment="1">
      <alignment horizontal="left"/>
    </xf>
    <xf numFmtId="0" fontId="0" fillId="0" borderId="0" xfId="0" applyAlignment="1">
      <alignment horizontal="left"/>
    </xf>
    <xf numFmtId="0" fontId="0" fillId="0" borderId="0" xfId="0" applyAlignment="1">
      <alignment vertical="top" wrapText="1"/>
    </xf>
    <xf numFmtId="1" fontId="7" fillId="0" borderId="11" xfId="0" quotePrefix="1" applyNumberFormat="1" applyFont="1" applyBorder="1" applyAlignment="1">
      <alignment horizontal="center"/>
    </xf>
    <xf numFmtId="1" fontId="7" fillId="0" borderId="13" xfId="0" quotePrefix="1" applyNumberFormat="1" applyFont="1" applyBorder="1" applyAlignment="1">
      <alignment horizontal="center"/>
    </xf>
    <xf numFmtId="1" fontId="7" fillId="0" borderId="13" xfId="0" applyNumberFormat="1" applyFont="1" applyBorder="1" applyAlignment="1">
      <alignment horizontal="center"/>
    </xf>
    <xf numFmtId="0" fontId="7" fillId="0" borderId="2" xfId="0" applyFont="1" applyBorder="1" applyAlignment="1">
      <alignment horizontal="center"/>
    </xf>
    <xf numFmtId="0" fontId="7" fillId="0" borderId="0" xfId="0" quotePrefix="1" applyFont="1" applyAlignment="1">
      <alignment horizontal="center"/>
    </xf>
    <xf numFmtId="0" fontId="7" fillId="0" borderId="4" xfId="0" applyFont="1" applyBorder="1" applyAlignment="1">
      <alignment horizontal="center"/>
    </xf>
    <xf numFmtId="0" fontId="7" fillId="0" borderId="12" xfId="0" applyFont="1" applyBorder="1"/>
    <xf numFmtId="0" fontId="7" fillId="0" borderId="0" xfId="0" quotePrefix="1" applyFont="1" applyAlignment="1">
      <alignment horizontal="left"/>
    </xf>
    <xf numFmtId="0" fontId="7" fillId="0" borderId="0" xfId="0" quotePrefix="1" applyFont="1"/>
    <xf numFmtId="1" fontId="7" fillId="0" borderId="0" xfId="0" applyNumberFormat="1" applyFont="1" applyAlignment="1">
      <alignment wrapText="1"/>
    </xf>
    <xf numFmtId="1" fontId="15" fillId="0" borderId="0" xfId="0" quotePrefix="1" applyNumberFormat="1" applyFont="1" applyAlignment="1">
      <alignment horizontal="center" vertical="center" wrapText="1"/>
    </xf>
    <xf numFmtId="0" fontId="31" fillId="0" borderId="0" xfId="0" applyFont="1"/>
    <xf numFmtId="0" fontId="32" fillId="0" borderId="0" xfId="0" applyFont="1"/>
    <xf numFmtId="0" fontId="0" fillId="0" borderId="0" xfId="0" applyAlignment="1">
      <alignment wrapText="1"/>
    </xf>
    <xf numFmtId="0" fontId="1" fillId="0" borderId="16" xfId="0" applyFont="1" applyBorder="1" applyAlignment="1">
      <alignment horizontal="center"/>
    </xf>
    <xf numFmtId="0" fontId="15" fillId="0" borderId="0" xfId="0" applyFont="1" applyAlignment="1">
      <alignment horizontal="center"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8" xfId="0" quotePrefix="1" applyFont="1" applyBorder="1" applyAlignment="1">
      <alignment horizontal="center" vertical="center" wrapText="1"/>
    </xf>
    <xf numFmtId="0" fontId="7" fillId="0" borderId="10" xfId="0" applyFont="1" applyBorder="1" applyAlignment="1">
      <alignment horizontal="center" vertical="center" wrapText="1"/>
    </xf>
    <xf numFmtId="1" fontId="7" fillId="0" borderId="14" xfId="0" applyNumberFormat="1" applyFont="1" applyBorder="1" applyAlignment="1">
      <alignment horizontal="center"/>
    </xf>
    <xf numFmtId="1" fontId="7" fillId="0" borderId="26" xfId="0" applyNumberFormat="1" applyFont="1" applyBorder="1" applyAlignment="1">
      <alignment horizontal="center"/>
    </xf>
    <xf numFmtId="1" fontId="15" fillId="0" borderId="0" xfId="0" quotePrefix="1" applyNumberFormat="1" applyFont="1" applyAlignment="1">
      <alignment horizontal="center"/>
    </xf>
    <xf numFmtId="1" fontId="7" fillId="0" borderId="0" xfId="0" quotePrefix="1" applyNumberFormat="1" applyFont="1" applyAlignment="1">
      <alignment horizontal="center" wrapText="1"/>
    </xf>
    <xf numFmtId="2" fontId="7" fillId="3" borderId="0" xfId="0" applyNumberFormat="1" applyFont="1" applyFill="1" applyAlignment="1">
      <alignment horizontal="center"/>
    </xf>
    <xf numFmtId="0" fontId="7" fillId="0" borderId="0" xfId="0" applyFont="1" applyAlignment="1">
      <alignment horizontal="center" wrapText="1"/>
    </xf>
    <xf numFmtId="1" fontId="15" fillId="0" borderId="0" xfId="0" applyNumberFormat="1" applyFont="1" applyAlignment="1">
      <alignment horizontal="center"/>
    </xf>
    <xf numFmtId="2" fontId="7" fillId="0" borderId="0" xfId="0" quotePrefix="1" applyNumberFormat="1" applyFont="1" applyAlignment="1">
      <alignment horizontal="center"/>
    </xf>
    <xf numFmtId="0" fontId="7" fillId="0" borderId="0" xfId="0" quotePrefix="1" applyFont="1" applyAlignment="1">
      <alignment horizontal="center" wrapText="1"/>
    </xf>
    <xf numFmtId="0" fontId="7" fillId="0" borderId="15" xfId="0" applyFont="1" applyBorder="1" applyAlignment="1">
      <alignment horizontal="center"/>
    </xf>
    <xf numFmtId="164" fontId="7" fillId="0" borderId="0" xfId="0" applyNumberFormat="1" applyFont="1"/>
    <xf numFmtId="0" fontId="27" fillId="3" borderId="0" xfId="0" applyFont="1" applyFill="1"/>
    <xf numFmtId="0" fontId="27" fillId="0" borderId="0" xfId="0" quotePrefix="1" applyFont="1" applyAlignment="1">
      <alignment horizontal="center"/>
    </xf>
    <xf numFmtId="0" fontId="7" fillId="0" borderId="27" xfId="0" applyFont="1" applyBorder="1"/>
    <xf numFmtId="1" fontId="0" fillId="0" borderId="0" xfId="0" applyNumberFormat="1"/>
    <xf numFmtId="0" fontId="15" fillId="0" borderId="0" xfId="0" applyFont="1" applyAlignment="1">
      <alignment horizontal="left" vertical="center" wrapText="1"/>
    </xf>
    <xf numFmtId="1" fontId="8" fillId="0" borderId="0" xfId="0" applyNumberFormat="1" applyFont="1" applyAlignment="1">
      <alignment horizontal="right" vertical="top" wrapText="1"/>
    </xf>
    <xf numFmtId="0" fontId="15" fillId="2" borderId="24" xfId="0" quotePrefix="1" applyFont="1" applyFill="1" applyBorder="1" applyAlignment="1">
      <alignment horizontal="center" vertical="center"/>
    </xf>
    <xf numFmtId="165" fontId="15" fillId="0" borderId="6" xfId="0" quotePrefix="1" applyNumberFormat="1" applyFont="1" applyBorder="1" applyAlignment="1">
      <alignment horizontal="center" vertical="center" wrapText="1"/>
    </xf>
    <xf numFmtId="0" fontId="7" fillId="0" borderId="8" xfId="0" applyFont="1" applyBorder="1" applyAlignment="1">
      <alignment horizontal="center" wrapText="1"/>
    </xf>
    <xf numFmtId="0" fontId="20" fillId="0" borderId="0" xfId="0" applyFont="1" applyAlignment="1">
      <alignment horizontal="center" vertical="center"/>
    </xf>
    <xf numFmtId="1" fontId="7" fillId="0" borderId="0" xfId="0" quotePrefix="1" applyNumberFormat="1" applyFont="1" applyAlignment="1">
      <alignment horizontal="center" vertical="center" wrapText="1"/>
    </xf>
    <xf numFmtId="1" fontId="7" fillId="0" borderId="0" xfId="0" applyNumberFormat="1" applyFont="1"/>
    <xf numFmtId="0" fontId="3" fillId="0" borderId="0" xfId="0" quotePrefix="1" applyFont="1" applyAlignment="1">
      <alignment horizontal="left" vertical="top" wrapText="1"/>
    </xf>
    <xf numFmtId="1" fontId="7" fillId="0" borderId="28" xfId="0" quotePrefix="1" applyNumberFormat="1" applyFont="1" applyBorder="1" applyAlignment="1">
      <alignment horizontal="center" vertical="center"/>
    </xf>
    <xf numFmtId="0" fontId="3" fillId="0" borderId="0" xfId="0" quotePrefix="1" applyFont="1" applyAlignment="1">
      <alignment horizontal="center" vertical="top" wrapText="1"/>
    </xf>
    <xf numFmtId="1" fontId="7" fillId="0" borderId="0" xfId="0" applyNumberFormat="1" applyFont="1" applyAlignment="1">
      <alignment horizontal="center" vertical="center"/>
    </xf>
    <xf numFmtId="0" fontId="25" fillId="0" borderId="0" xfId="0" applyFont="1" applyAlignment="1">
      <alignment horizontal="center" vertical="center"/>
    </xf>
    <xf numFmtId="0" fontId="11" fillId="0" borderId="0" xfId="0" applyFont="1" applyAlignment="1">
      <alignment horizontal="center" wrapText="1"/>
    </xf>
    <xf numFmtId="0" fontId="15" fillId="0" borderId="0" xfId="0" applyFont="1" applyAlignment="1">
      <alignment horizontal="center"/>
    </xf>
    <xf numFmtId="0" fontId="11" fillId="0" borderId="16" xfId="0" applyFont="1" applyBorder="1" applyAlignment="1">
      <alignment horizontal="center"/>
    </xf>
    <xf numFmtId="1" fontId="35" fillId="7" borderId="16" xfId="0" applyNumberFormat="1" applyFont="1" applyFill="1" applyBorder="1" applyAlignment="1">
      <alignment horizontal="center"/>
    </xf>
    <xf numFmtId="0" fontId="30" fillId="0" borderId="0" xfId="0" quotePrefix="1" applyFont="1" applyAlignment="1">
      <alignment horizontal="left" vertical="top"/>
    </xf>
    <xf numFmtId="164" fontId="27" fillId="0" borderId="0" xfId="0" applyNumberFormat="1" applyFont="1" applyAlignment="1">
      <alignment horizontal="left" vertical="top" wrapText="1"/>
    </xf>
    <xf numFmtId="0" fontId="27" fillId="6" borderId="6" xfId="0" applyFont="1" applyFill="1" applyBorder="1" applyAlignment="1">
      <alignment horizontal="center" wrapText="1"/>
    </xf>
    <xf numFmtId="0" fontId="27" fillId="0" borderId="8" xfId="0" applyFont="1" applyBorder="1" applyAlignment="1">
      <alignment horizontal="center" wrapText="1"/>
    </xf>
    <xf numFmtId="0" fontId="27" fillId="0" borderId="7" xfId="0" applyFont="1" applyBorder="1" applyAlignment="1">
      <alignment horizontal="center" wrapText="1"/>
    </xf>
    <xf numFmtId="0" fontId="27" fillId="0" borderId="9" xfId="0" applyFont="1" applyBorder="1" applyAlignment="1">
      <alignment horizontal="center" wrapText="1"/>
    </xf>
    <xf numFmtId="0" fontId="27" fillId="0" borderId="1" xfId="0" applyFont="1" applyBorder="1" applyAlignment="1">
      <alignment horizontal="center" wrapText="1"/>
    </xf>
    <xf numFmtId="0" fontId="27" fillId="0" borderId="25" xfId="0" applyFont="1" applyBorder="1" applyAlignment="1">
      <alignment horizontal="center" wrapText="1"/>
    </xf>
    <xf numFmtId="0" fontId="8" fillId="0" borderId="4" xfId="0" applyFont="1" applyBorder="1" applyAlignment="1">
      <alignment horizontal="center"/>
    </xf>
    <xf numFmtId="1" fontId="28" fillId="0" borderId="0" xfId="0" quotePrefix="1" applyNumberFormat="1" applyFont="1" applyAlignment="1">
      <alignment horizontal="center"/>
    </xf>
    <xf numFmtId="0" fontId="36" fillId="0" borderId="0" xfId="0" applyFont="1" applyAlignment="1">
      <alignment horizontal="center"/>
    </xf>
    <xf numFmtId="1" fontId="8" fillId="0" borderId="0" xfId="0" quotePrefix="1" applyNumberFormat="1" applyFont="1" applyAlignment="1">
      <alignment horizontal="center"/>
    </xf>
    <xf numFmtId="0" fontId="27" fillId="0" borderId="0" xfId="0" quotePrefix="1" applyFont="1" applyAlignment="1">
      <alignment horizontal="left" vertical="top"/>
    </xf>
    <xf numFmtId="0" fontId="8" fillId="0" borderId="0" xfId="0" applyFont="1"/>
    <xf numFmtId="0" fontId="8"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164" fontId="7" fillId="0" borderId="0" xfId="0" applyNumberFormat="1" applyFont="1" applyAlignment="1">
      <alignment wrapText="1"/>
    </xf>
    <xf numFmtId="0" fontId="27" fillId="0" borderId="3" xfId="0" quotePrefix="1" applyFont="1" applyBorder="1" applyAlignment="1">
      <alignment horizontal="center" vertical="top"/>
    </xf>
    <xf numFmtId="0" fontId="27" fillId="0" borderId="19" xfId="0" quotePrefix="1" applyFont="1" applyBorder="1" applyAlignment="1">
      <alignment horizontal="left" vertical="top"/>
    </xf>
    <xf numFmtId="0" fontId="27" fillId="0" borderId="0" xfId="0" quotePrefix="1" applyFont="1" applyAlignment="1">
      <alignment horizontal="center" vertical="top"/>
    </xf>
    <xf numFmtId="0" fontId="27" fillId="0" borderId="17" xfId="0" quotePrefix="1" applyFont="1" applyBorder="1" applyAlignment="1">
      <alignment horizontal="left" vertical="top"/>
    </xf>
    <xf numFmtId="0" fontId="15" fillId="0" borderId="4" xfId="0" quotePrefix="1" applyFont="1" applyBorder="1" applyAlignment="1">
      <alignment horizontal="left" vertical="top"/>
    </xf>
    <xf numFmtId="0" fontId="15" fillId="0" borderId="5" xfId="0" quotePrefix="1" applyFont="1" applyBorder="1" applyAlignment="1">
      <alignment horizontal="left" vertical="top"/>
    </xf>
    <xf numFmtId="0" fontId="27" fillId="0" borderId="1" xfId="0" quotePrefix="1" applyFont="1" applyBorder="1" applyAlignment="1">
      <alignment horizontal="left" vertical="top"/>
    </xf>
    <xf numFmtId="0" fontId="27" fillId="0" borderId="1" xfId="0" quotePrefix="1" applyFont="1" applyBorder="1" applyAlignment="1">
      <alignment horizontal="center" vertical="top"/>
    </xf>
    <xf numFmtId="0" fontId="27" fillId="0" borderId="25" xfId="0" quotePrefix="1" applyFont="1" applyBorder="1" applyAlignment="1">
      <alignment horizontal="left" vertical="top"/>
    </xf>
    <xf numFmtId="164" fontId="15" fillId="0" borderId="6" xfId="0" quotePrefix="1" applyNumberFormat="1" applyFont="1" applyBorder="1" applyAlignment="1">
      <alignment horizontal="center" vertical="center" wrapText="1"/>
    </xf>
    <xf numFmtId="0" fontId="3" fillId="0" borderId="0" xfId="0" applyFont="1"/>
    <xf numFmtId="1" fontId="10" fillId="0" borderId="0" xfId="0" applyNumberFormat="1" applyFont="1" applyAlignment="1">
      <alignment horizontal="center"/>
    </xf>
    <xf numFmtId="164" fontId="37" fillId="2" borderId="6" xfId="0" quotePrefix="1" applyNumberFormat="1" applyFont="1" applyFill="1" applyBorder="1" applyAlignment="1">
      <alignment vertical="top" wrapText="1"/>
    </xf>
    <xf numFmtId="1" fontId="33" fillId="0" borderId="0" xfId="0" quotePrefix="1" applyNumberFormat="1" applyFont="1" applyAlignment="1">
      <alignment horizontal="center"/>
    </xf>
    <xf numFmtId="0" fontId="7" fillId="0" borderId="4" xfId="0" applyFont="1" applyBorder="1" applyAlignment="1">
      <alignment horizontal="center" vertical="top"/>
    </xf>
    <xf numFmtId="0" fontId="39" fillId="0" borderId="0" xfId="0" quotePrefix="1" applyFont="1" applyAlignment="1">
      <alignment horizontal="left"/>
    </xf>
    <xf numFmtId="0" fontId="40" fillId="0" borderId="0" xfId="0" quotePrefix="1" applyFont="1" applyAlignment="1">
      <alignment horizontal="left"/>
    </xf>
    <xf numFmtId="0" fontId="27" fillId="0" borderId="12" xfId="0" applyFont="1" applyBorder="1"/>
    <xf numFmtId="0" fontId="11" fillId="0" borderId="0" xfId="0" applyFont="1" applyAlignment="1">
      <alignment wrapText="1"/>
    </xf>
    <xf numFmtId="164" fontId="11" fillId="0" borderId="0" xfId="0" applyNumberFormat="1" applyFont="1" applyAlignment="1">
      <alignment wrapText="1"/>
    </xf>
    <xf numFmtId="0" fontId="34" fillId="0" borderId="0" xfId="0" quotePrefix="1" applyFont="1" applyAlignment="1">
      <alignment horizontal="left"/>
    </xf>
    <xf numFmtId="0" fontId="34" fillId="0" borderId="23" xfId="0" applyFont="1" applyBorder="1" applyAlignment="1">
      <alignment horizontal="right" vertical="center" wrapText="1"/>
    </xf>
    <xf numFmtId="0" fontId="7" fillId="0" borderId="0" xfId="0" applyFont="1" applyAlignment="1">
      <alignment horizontal="right" vertical="top" wrapText="1"/>
    </xf>
    <xf numFmtId="0" fontId="7" fillId="2" borderId="6" xfId="0" applyFont="1" applyFill="1" applyBorder="1" applyAlignment="1">
      <alignment horizontal="center" vertical="center"/>
    </xf>
    <xf numFmtId="0" fontId="7" fillId="2" borderId="6" xfId="0" quotePrefix="1" applyFont="1" applyFill="1" applyBorder="1" applyAlignment="1">
      <alignment horizontal="center" vertical="center" wrapText="1"/>
    </xf>
    <xf numFmtId="0" fontId="7" fillId="0" borderId="6" xfId="0" quotePrefix="1" applyFont="1" applyBorder="1" applyAlignment="1">
      <alignment horizontal="center" vertical="center" wrapText="1"/>
    </xf>
    <xf numFmtId="0" fontId="27" fillId="0" borderId="7" xfId="0" quotePrefix="1" applyFont="1" applyBorder="1" applyAlignment="1">
      <alignment horizontal="center" wrapText="1"/>
    </xf>
    <xf numFmtId="0" fontId="34" fillId="0" borderId="9" xfId="0" applyFont="1" applyBorder="1" applyAlignment="1">
      <alignment horizontal="center" vertical="center" wrapText="1"/>
    </xf>
    <xf numFmtId="0" fontId="3" fillId="0" borderId="0" xfId="0" applyFont="1" applyAlignment="1">
      <alignment wrapText="1"/>
    </xf>
    <xf numFmtId="0" fontId="27" fillId="0" borderId="0" xfId="0" applyFont="1" applyAlignment="1">
      <alignment horizontal="center" vertical="center" wrapText="1"/>
    </xf>
    <xf numFmtId="0" fontId="25" fillId="0" borderId="0" xfId="0" applyFont="1" applyAlignment="1">
      <alignment horizontal="center" vertical="center" wrapText="1"/>
    </xf>
    <xf numFmtId="1" fontId="35" fillId="5" borderId="16" xfId="0" applyNumberFormat="1" applyFont="1" applyFill="1" applyBorder="1" applyAlignment="1">
      <alignment horizontal="center"/>
    </xf>
    <xf numFmtId="1" fontId="35" fillId="5" borderId="24" xfId="0" applyNumberFormat="1" applyFont="1" applyFill="1" applyBorder="1" applyAlignment="1">
      <alignment horizontal="center"/>
    </xf>
    <xf numFmtId="0" fontId="15" fillId="5" borderId="16" xfId="0" applyFont="1" applyFill="1" applyBorder="1" applyAlignment="1">
      <alignment horizontal="center"/>
    </xf>
    <xf numFmtId="0" fontId="7" fillId="5" borderId="26" xfId="0" applyFont="1" applyFill="1" applyBorder="1" applyAlignment="1">
      <alignment horizontal="center"/>
    </xf>
    <xf numFmtId="0" fontId="15" fillId="5" borderId="24" xfId="0" applyFont="1" applyFill="1" applyBorder="1" applyAlignment="1">
      <alignment horizontal="center"/>
    </xf>
    <xf numFmtId="0" fontId="7" fillId="5" borderId="14" xfId="0" applyFont="1" applyFill="1" applyBorder="1" applyAlignment="1">
      <alignment horizontal="center"/>
    </xf>
    <xf numFmtId="0" fontId="33" fillId="0" borderId="0" xfId="0" quotePrefix="1" applyFont="1" applyAlignment="1">
      <alignment horizontal="center"/>
    </xf>
    <xf numFmtId="0" fontId="33" fillId="0" borderId="15" xfId="0" applyFont="1" applyBorder="1" applyAlignment="1">
      <alignment horizontal="center"/>
    </xf>
    <xf numFmtId="166" fontId="33" fillId="0" borderId="0" xfId="539" quotePrefix="1" applyNumberFormat="1" applyFont="1" applyAlignment="1">
      <alignment horizontal="center" vertical="top"/>
    </xf>
    <xf numFmtId="0" fontId="0" fillId="0" borderId="28" xfId="0" applyBorder="1" applyAlignment="1">
      <alignment horizontal="center" vertical="center"/>
    </xf>
    <xf numFmtId="1" fontId="2" fillId="2" borderId="16" xfId="0" applyNumberFormat="1" applyFont="1" applyFill="1" applyBorder="1" applyAlignment="1">
      <alignment horizontal="center"/>
    </xf>
    <xf numFmtId="0" fontId="34" fillId="0" borderId="12" xfId="0" applyFont="1" applyBorder="1"/>
    <xf numFmtId="1" fontId="0" fillId="0" borderId="0" xfId="0" applyNumberFormat="1" applyAlignment="1">
      <alignment horizontal="center" vertical="center"/>
    </xf>
    <xf numFmtId="1" fontId="0" fillId="2" borderId="16" xfId="0" applyNumberFormat="1" applyFill="1" applyBorder="1"/>
    <xf numFmtId="164" fontId="29" fillId="0" borderId="9" xfId="0" quotePrefix="1" applyNumberFormat="1" applyFont="1" applyBorder="1" applyAlignment="1">
      <alignment horizontal="left" vertical="center" wrapText="1"/>
    </xf>
    <xf numFmtId="1" fontId="11" fillId="0" borderId="0" xfId="0" quotePrefix="1" applyNumberFormat="1" applyFont="1" applyAlignment="1">
      <alignment horizontal="left" vertical="top" wrapText="1"/>
    </xf>
    <xf numFmtId="0" fontId="7" fillId="0" borderId="15" xfId="0" quotePrefix="1" applyFont="1" applyBorder="1" applyAlignment="1">
      <alignment horizontal="center"/>
    </xf>
    <xf numFmtId="0" fontId="15" fillId="0" borderId="16" xfId="0" applyFont="1" applyBorder="1" applyAlignment="1">
      <alignment horizontal="center"/>
    </xf>
    <xf numFmtId="0" fontId="7" fillId="0" borderId="16" xfId="0" applyFont="1" applyBorder="1" applyAlignment="1">
      <alignment horizontal="center"/>
    </xf>
    <xf numFmtId="0" fontId="7" fillId="0" borderId="0" xfId="0" applyFont="1" applyAlignment="1">
      <alignment horizontal="left" vertical="top" wrapText="1"/>
    </xf>
    <xf numFmtId="0" fontId="7" fillId="6" borderId="31"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6" fillId="0" borderId="0" xfId="0" quotePrefix="1" applyFont="1" applyAlignment="1">
      <alignment horizontal="center" vertical="center" wrapText="1"/>
    </xf>
    <xf numFmtId="0" fontId="11" fillId="0" borderId="0" xfId="0" quotePrefix="1" applyFont="1" applyAlignment="1">
      <alignment horizontal="center" vertical="center"/>
    </xf>
    <xf numFmtId="0" fontId="11" fillId="0" borderId="0" xfId="0" quotePrefix="1" applyFont="1" applyAlignment="1">
      <alignment wrapText="1"/>
    </xf>
    <xf numFmtId="164" fontId="7" fillId="0" borderId="12" xfId="0" quotePrefix="1" applyNumberFormat="1" applyFont="1" applyBorder="1" applyAlignment="1">
      <alignment horizontal="left" vertical="top" wrapText="1"/>
    </xf>
    <xf numFmtId="0" fontId="11" fillId="0" borderId="0" xfId="0" quotePrefix="1" applyFont="1"/>
    <xf numFmtId="0" fontId="15" fillId="6" borderId="31" xfId="0" applyFont="1" applyFill="1" applyBorder="1" applyAlignment="1">
      <alignment horizontal="center" vertical="center" wrapText="1"/>
    </xf>
    <xf numFmtId="1" fontId="11" fillId="0" borderId="0" xfId="0" applyNumberFormat="1" applyFont="1" applyAlignment="1">
      <alignment horizontal="left" vertical="top" wrapText="1"/>
    </xf>
    <xf numFmtId="1" fontId="7" fillId="0" borderId="0" xfId="0" quotePrefix="1" applyNumberFormat="1" applyFont="1" applyAlignment="1">
      <alignment horizontal="center" vertical="center"/>
    </xf>
    <xf numFmtId="0" fontId="11" fillId="0" borderId="0" xfId="0" applyFont="1" applyAlignment="1">
      <alignment horizontal="center" vertical="center"/>
    </xf>
    <xf numFmtId="164" fontId="42" fillId="0" borderId="0" xfId="0" applyNumberFormat="1" applyFont="1" applyAlignment="1">
      <alignment vertical="top" wrapText="1"/>
    </xf>
    <xf numFmtId="2" fontId="41" fillId="0" borderId="0" xfId="0" applyNumberFormat="1" applyFont="1" applyAlignment="1">
      <alignment horizontal="left" vertical="top" wrapText="1"/>
    </xf>
    <xf numFmtId="49" fontId="42" fillId="0" borderId="0" xfId="0" applyNumberFormat="1" applyFont="1" applyAlignment="1">
      <alignment horizontal="center" vertical="center" wrapText="1"/>
    </xf>
    <xf numFmtId="1" fontId="11" fillId="7" borderId="24" xfId="0" applyNumberFormat="1" applyFont="1" applyFill="1" applyBorder="1" applyAlignment="1">
      <alignment horizontal="center"/>
    </xf>
    <xf numFmtId="1" fontId="11" fillId="5" borderId="24" xfId="0" applyNumberFormat="1" applyFont="1" applyFill="1" applyBorder="1" applyAlignment="1">
      <alignment horizontal="center"/>
    </xf>
    <xf numFmtId="164" fontId="11" fillId="0" borderId="0" xfId="0" applyNumberFormat="1" applyFont="1"/>
    <xf numFmtId="1" fontId="23" fillId="0" borderId="0" xfId="0" quotePrefix="1" applyNumberFormat="1" applyFont="1" applyAlignment="1">
      <alignment horizontal="center"/>
    </xf>
    <xf numFmtId="1" fontId="11" fillId="0" borderId="24" xfId="0" applyNumberFormat="1" applyFont="1" applyBorder="1" applyAlignment="1">
      <alignment horizontal="center"/>
    </xf>
    <xf numFmtId="1" fontId="11" fillId="0" borderId="14" xfId="0" applyNumberFormat="1" applyFont="1" applyBorder="1" applyAlignment="1">
      <alignment horizontal="center"/>
    </xf>
    <xf numFmtId="0" fontId="10" fillId="0" borderId="0" xfId="0" applyFont="1" applyAlignment="1">
      <alignment horizontal="center" vertical="center"/>
    </xf>
    <xf numFmtId="1" fontId="11" fillId="0" borderId="0" xfId="0" applyNumberFormat="1" applyFont="1" applyAlignment="1">
      <alignment horizontal="center" vertical="center" wrapText="1"/>
    </xf>
    <xf numFmtId="1" fontId="11" fillId="0" borderId="0" xfId="0" applyNumberFormat="1" applyFont="1" applyAlignment="1">
      <alignment vertical="top"/>
    </xf>
    <xf numFmtId="0" fontId="0" fillId="0" borderId="3" xfId="0" applyBorder="1" applyAlignment="1">
      <alignment horizontal="left" wrapText="1"/>
    </xf>
    <xf numFmtId="0" fontId="1" fillId="0" borderId="0" xfId="0" quotePrefix="1" applyFont="1" applyAlignment="1">
      <alignment horizontal="center"/>
    </xf>
    <xf numFmtId="164" fontId="11" fillId="0" borderId="3" xfId="0" applyNumberFormat="1" applyFont="1" applyBorder="1" applyAlignment="1">
      <alignment horizontal="left" vertical="center" wrapText="1"/>
    </xf>
    <xf numFmtId="1" fontId="6" fillId="0" borderId="0" xfId="0" applyNumberFormat="1" applyFont="1" applyAlignment="1">
      <alignment horizontal="center" vertical="center"/>
    </xf>
    <xf numFmtId="0" fontId="18" fillId="0" borderId="0" xfId="0" applyFont="1" applyAlignment="1">
      <alignment horizontal="center" wrapText="1"/>
    </xf>
    <xf numFmtId="0" fontId="22" fillId="2" borderId="16" xfId="0" applyFont="1" applyFill="1" applyBorder="1" applyAlignment="1">
      <alignment horizontal="center"/>
    </xf>
    <xf numFmtId="164" fontId="0" fillId="0" borderId="0" xfId="0" applyNumberFormat="1" applyAlignment="1">
      <alignment horizontal="center"/>
    </xf>
    <xf numFmtId="2" fontId="11" fillId="0" borderId="0" xfId="0" applyNumberFormat="1" applyFont="1" applyAlignment="1">
      <alignment horizontal="center"/>
    </xf>
    <xf numFmtId="0" fontId="15" fillId="0" borderId="0" xfId="0" quotePrefix="1" applyFont="1" applyAlignment="1">
      <alignment horizontal="center" wrapText="1"/>
    </xf>
    <xf numFmtId="0" fontId="11" fillId="0" borderId="0" xfId="0" applyFont="1" applyAlignment="1">
      <alignment horizontal="right"/>
    </xf>
    <xf numFmtId="1" fontId="15" fillId="0" borderId="0" xfId="0" applyNumberFormat="1" applyFont="1"/>
    <xf numFmtId="164" fontId="16" fillId="0" borderId="0" xfId="0" applyNumberFormat="1" applyFont="1" applyAlignment="1">
      <alignment horizontal="center"/>
    </xf>
    <xf numFmtId="164" fontId="15" fillId="0" borderId="0" xfId="0" applyNumberFormat="1" applyFont="1" applyAlignment="1">
      <alignment horizontal="center"/>
    </xf>
    <xf numFmtId="164" fontId="15" fillId="0" borderId="0" xfId="0" quotePrefix="1" applyNumberFormat="1" applyFont="1" applyAlignment="1">
      <alignment horizontal="center"/>
    </xf>
    <xf numFmtId="0" fontId="25" fillId="0" borderId="0" xfId="0" applyFont="1" applyAlignment="1">
      <alignment horizontal="center"/>
    </xf>
    <xf numFmtId="1" fontId="16" fillId="0" borderId="0" xfId="0" applyNumberFormat="1" applyFont="1" applyAlignment="1">
      <alignment horizontal="center"/>
    </xf>
    <xf numFmtId="164" fontId="0" fillId="0" borderId="0" xfId="0" applyNumberFormat="1"/>
    <xf numFmtId="0" fontId="7" fillId="0" borderId="26" xfId="0" applyFont="1" applyBorder="1" applyAlignment="1">
      <alignment horizontal="center"/>
    </xf>
    <xf numFmtId="0" fontId="15" fillId="0" borderId="24" xfId="0" applyFont="1" applyBorder="1" applyAlignment="1">
      <alignment horizontal="center"/>
    </xf>
    <xf numFmtId="0" fontId="7" fillId="0" borderId="14" xfId="0" applyFont="1" applyBorder="1" applyAlignment="1">
      <alignment horizontal="center"/>
    </xf>
    <xf numFmtId="18" fontId="0" fillId="0" borderId="0" xfId="0" applyNumberFormat="1"/>
    <xf numFmtId="49" fontId="16" fillId="0" borderId="0" xfId="0" quotePrefix="1" applyNumberFormat="1" applyFont="1" applyAlignment="1">
      <alignment horizontal="center"/>
    </xf>
    <xf numFmtId="13" fontId="0" fillId="0" borderId="0" xfId="0" applyNumberFormat="1"/>
    <xf numFmtId="2" fontId="16" fillId="0" borderId="0" xfId="0" applyNumberFormat="1" applyFont="1" applyAlignment="1">
      <alignment horizontal="center"/>
    </xf>
    <xf numFmtId="18" fontId="0" fillId="0" borderId="0" xfId="0" applyNumberFormat="1" applyAlignment="1">
      <alignment horizontal="center"/>
    </xf>
    <xf numFmtId="18" fontId="11" fillId="0" borderId="0" xfId="0" applyNumberFormat="1" applyFont="1" applyAlignment="1">
      <alignment horizontal="center"/>
    </xf>
    <xf numFmtId="2" fontId="0" fillId="0" borderId="0" xfId="0" applyNumberFormat="1"/>
    <xf numFmtId="1" fontId="46" fillId="0" borderId="0" xfId="0" applyNumberFormat="1" applyFont="1" applyAlignment="1">
      <alignment horizontal="center"/>
    </xf>
    <xf numFmtId="0" fontId="7" fillId="0" borderId="3" xfId="0" applyFont="1" applyBorder="1"/>
    <xf numFmtId="164" fontId="15" fillId="0" borderId="1" xfId="0" applyNumberFormat="1" applyFont="1" applyBorder="1" applyAlignment="1">
      <alignment horizontal="center" wrapText="1"/>
    </xf>
    <xf numFmtId="0" fontId="7" fillId="0" borderId="1" xfId="0" applyFont="1" applyBorder="1" applyAlignment="1">
      <alignment horizontal="center" wrapText="1"/>
    </xf>
    <xf numFmtId="165" fontId="11" fillId="0" borderId="0" xfId="0" applyNumberFormat="1" applyFont="1" applyAlignment="1">
      <alignment horizontal="center"/>
    </xf>
    <xf numFmtId="165" fontId="0" fillId="0" borderId="0" xfId="0" applyNumberFormat="1" applyAlignment="1">
      <alignment horizontal="center"/>
    </xf>
    <xf numFmtId="165" fontId="16" fillId="0" borderId="0" xfId="0" applyNumberFormat="1" applyFont="1" applyAlignment="1">
      <alignment horizontal="center"/>
    </xf>
    <xf numFmtId="0" fontId="7" fillId="0" borderId="33" xfId="0" applyFont="1" applyBorder="1" applyAlignment="1">
      <alignment horizontal="center" wrapText="1"/>
    </xf>
    <xf numFmtId="167" fontId="0" fillId="0" borderId="0" xfId="0" applyNumberFormat="1" applyAlignment="1">
      <alignment horizontal="center"/>
    </xf>
    <xf numFmtId="2" fontId="0" fillId="0" borderId="0" xfId="0" applyNumberFormat="1" applyAlignment="1">
      <alignment horizontal="center" wrapText="1"/>
    </xf>
    <xf numFmtId="1" fontId="7" fillId="0" borderId="31" xfId="0" applyNumberFormat="1" applyFont="1" applyBorder="1" applyAlignment="1">
      <alignment horizontal="center" vertical="center" wrapText="1"/>
    </xf>
    <xf numFmtId="0" fontId="0" fillId="0" borderId="0" xfId="0" applyAlignment="1">
      <alignment vertical="center"/>
    </xf>
    <xf numFmtId="164" fontId="11" fillId="0" borderId="16" xfId="0" applyNumberFormat="1" applyFont="1" applyBorder="1" applyAlignment="1">
      <alignment horizontal="center" vertical="center"/>
    </xf>
    <xf numFmtId="1" fontId="45" fillId="0" borderId="34" xfId="0" applyNumberFormat="1" applyFont="1" applyBorder="1" applyAlignment="1">
      <alignment horizontal="center" wrapText="1"/>
    </xf>
    <xf numFmtId="0" fontId="7" fillId="0" borderId="35" xfId="0" quotePrefix="1" applyFont="1" applyBorder="1" applyAlignment="1">
      <alignment horizontal="center"/>
    </xf>
    <xf numFmtId="1" fontId="27" fillId="0" borderId="0" xfId="0" quotePrefix="1" applyNumberFormat="1" applyFont="1" applyAlignment="1">
      <alignment horizontal="center"/>
    </xf>
    <xf numFmtId="0" fontId="18" fillId="4" borderId="6" xfId="0" applyFont="1" applyFill="1" applyBorder="1" applyAlignment="1">
      <alignment horizontal="center" wrapText="1"/>
    </xf>
    <xf numFmtId="0" fontId="23" fillId="0" borderId="18" xfId="0" applyFont="1" applyBorder="1" applyAlignment="1">
      <alignment horizontal="center" wrapText="1"/>
    </xf>
    <xf numFmtId="1" fontId="45" fillId="0" borderId="3" xfId="0" applyNumberFormat="1" applyFont="1" applyBorder="1" applyAlignment="1">
      <alignment horizontal="center" wrapText="1"/>
    </xf>
    <xf numFmtId="0" fontId="21" fillId="2" borderId="16" xfId="0" applyFont="1" applyFill="1" applyBorder="1" applyAlignment="1">
      <alignment horizontal="center" vertical="center" wrapText="1"/>
    </xf>
    <xf numFmtId="0" fontId="26" fillId="0" borderId="16" xfId="0" quotePrefix="1" applyFont="1" applyBorder="1" applyAlignment="1">
      <alignment horizontal="center" vertical="center" wrapText="1"/>
    </xf>
    <xf numFmtId="0" fontId="29" fillId="0" borderId="4" xfId="0" applyFont="1" applyBorder="1" applyAlignment="1">
      <alignment horizontal="right" vertical="center" wrapText="1"/>
    </xf>
    <xf numFmtId="0" fontId="29" fillId="0" borderId="0" xfId="0" applyFont="1" applyAlignment="1">
      <alignment horizontal="right" vertical="center" wrapText="1"/>
    </xf>
    <xf numFmtId="0" fontId="7" fillId="0" borderId="3" xfId="0" applyFont="1" applyBorder="1" applyAlignment="1">
      <alignment horizontal="center" wrapText="1"/>
    </xf>
    <xf numFmtId="0" fontId="7" fillId="0" borderId="34" xfId="0" applyFont="1" applyBorder="1" applyAlignment="1">
      <alignment horizontal="center" wrapText="1"/>
    </xf>
    <xf numFmtId="2" fontId="7" fillId="0" borderId="2" xfId="0" applyNumberFormat="1" applyFont="1" applyBorder="1" applyAlignment="1">
      <alignment horizontal="center"/>
    </xf>
    <xf numFmtId="0" fontId="7" fillId="0" borderId="19" xfId="0" applyFont="1" applyBorder="1" applyAlignment="1">
      <alignment horizontal="center" wrapText="1"/>
    </xf>
    <xf numFmtId="0" fontId="7" fillId="0" borderId="25" xfId="0" applyFont="1" applyBorder="1" applyAlignment="1">
      <alignment horizontal="center" wrapText="1"/>
    </xf>
    <xf numFmtId="168" fontId="7" fillId="0" borderId="0" xfId="0" applyNumberFormat="1" applyFont="1" applyAlignment="1">
      <alignment horizontal="center"/>
    </xf>
    <xf numFmtId="1" fontId="11" fillId="0" borderId="0" xfId="0" quotePrefix="1" applyNumberFormat="1" applyFont="1" applyAlignment="1">
      <alignment horizontal="center" vertical="center"/>
    </xf>
    <xf numFmtId="2" fontId="11" fillId="5" borderId="16" xfId="0" applyNumberFormat="1" applyFont="1" applyFill="1" applyBorder="1" applyAlignment="1">
      <alignment horizontal="center"/>
    </xf>
    <xf numFmtId="0" fontId="11" fillId="2" borderId="16" xfId="0" applyFont="1" applyFill="1" applyBorder="1" applyAlignment="1">
      <alignment horizontal="center" vertical="center" wrapText="1"/>
    </xf>
    <xf numFmtId="0" fontId="15" fillId="0" borderId="32" xfId="0" applyFont="1" applyBorder="1" applyAlignment="1">
      <alignment horizontal="center" wrapText="1"/>
    </xf>
    <xf numFmtId="0" fontId="15" fillId="0" borderId="20" xfId="0" applyFont="1" applyBorder="1" applyAlignment="1">
      <alignment horizontal="center" wrapText="1"/>
    </xf>
    <xf numFmtId="0" fontId="15" fillId="0" borderId="21" xfId="0" applyFont="1" applyBorder="1" applyAlignment="1">
      <alignment horizontal="center" wrapText="1"/>
    </xf>
    <xf numFmtId="0" fontId="21" fillId="0" borderId="21" xfId="0" applyFont="1" applyBorder="1" applyAlignment="1">
      <alignment horizontal="center" wrapText="1"/>
    </xf>
    <xf numFmtId="0" fontId="21" fillId="0" borderId="22" xfId="0" applyFont="1" applyBorder="1" applyAlignment="1">
      <alignment horizontal="center" wrapText="1"/>
    </xf>
    <xf numFmtId="1" fontId="7" fillId="0" borderId="31" xfId="0" quotePrefix="1" applyNumberFormat="1" applyFont="1" applyBorder="1" applyAlignment="1">
      <alignment horizontal="center" vertical="center" wrapText="1"/>
    </xf>
    <xf numFmtId="0" fontId="7" fillId="0" borderId="31" xfId="0" quotePrefix="1" applyFont="1" applyBorder="1" applyAlignment="1">
      <alignment horizontal="center" vertical="center" wrapText="1"/>
    </xf>
    <xf numFmtId="1" fontId="1" fillId="0" borderId="24" xfId="0" applyNumberFormat="1" applyFont="1" applyBorder="1" applyAlignment="1">
      <alignment horizontal="center"/>
    </xf>
    <xf numFmtId="1" fontId="1" fillId="0" borderId="24" xfId="0" applyNumberFormat="1" applyFont="1" applyBorder="1" applyAlignment="1">
      <alignment horizontal="center" wrapText="1"/>
    </xf>
    <xf numFmtId="0" fontId="7" fillId="0" borderId="0" xfId="0" applyFont="1" applyAlignment="1">
      <alignment horizontal="center" vertical="center" wrapText="1"/>
    </xf>
    <xf numFmtId="0" fontId="7" fillId="0" borderId="0" xfId="0" applyFont="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wrapText="1"/>
    </xf>
    <xf numFmtId="18" fontId="1" fillId="0" borderId="0" xfId="0" applyNumberFormat="1" applyFont="1" applyAlignment="1">
      <alignment horizontal="center" wrapText="1"/>
    </xf>
    <xf numFmtId="18" fontId="10" fillId="0" borderId="0" xfId="0" applyNumberFormat="1" applyFont="1" applyAlignment="1">
      <alignment horizontal="center" wrapText="1"/>
    </xf>
    <xf numFmtId="0" fontId="10" fillId="0" borderId="0" xfId="0" applyFont="1" applyAlignment="1">
      <alignment horizontal="left"/>
    </xf>
    <xf numFmtId="18" fontId="7" fillId="0" borderId="0" xfId="0" applyNumberFormat="1" applyFont="1" applyAlignment="1">
      <alignment horizontal="center"/>
    </xf>
    <xf numFmtId="0" fontId="20" fillId="0" borderId="0" xfId="0" applyFont="1" applyAlignment="1">
      <alignment horizontal="center" wrapText="1"/>
    </xf>
    <xf numFmtId="0" fontId="20" fillId="0" borderId="0" xfId="0" applyFont="1" applyAlignment="1">
      <alignment horizontal="center" vertical="center" wrapText="1"/>
    </xf>
    <xf numFmtId="0" fontId="11" fillId="0" borderId="0" xfId="0" applyFont="1" applyAlignment="1">
      <alignment horizontal="left"/>
    </xf>
    <xf numFmtId="0" fontId="15" fillId="0" borderId="0" xfId="0" applyFont="1" applyAlignment="1">
      <alignment horizontal="center" vertical="center" wrapText="1"/>
    </xf>
    <xf numFmtId="0" fontId="11" fillId="0" borderId="0" xfId="0" applyFont="1" applyAlignment="1">
      <alignment horizontal="left" wrapText="1"/>
    </xf>
    <xf numFmtId="0" fontId="0" fillId="0" borderId="37" xfId="0" applyBorder="1"/>
    <xf numFmtId="0" fontId="0" fillId="0" borderId="11" xfId="0" applyBorder="1"/>
    <xf numFmtId="0" fontId="15" fillId="0" borderId="40" xfId="0" applyFont="1" applyBorder="1" applyAlignment="1">
      <alignment horizontal="center" wrapText="1"/>
    </xf>
    <xf numFmtId="1" fontId="41" fillId="2" borderId="16" xfId="0" applyNumberFormat="1" applyFont="1" applyFill="1" applyBorder="1" applyAlignment="1">
      <alignment horizontal="center"/>
    </xf>
    <xf numFmtId="0" fontId="11" fillId="0" borderId="0" xfId="0" quotePrefix="1" applyFont="1" applyAlignment="1">
      <alignment horizontal="center" vertical="center" wrapText="1"/>
    </xf>
    <xf numFmtId="18" fontId="10" fillId="0" borderId="0" xfId="0" applyNumberFormat="1" applyFont="1" applyAlignment="1">
      <alignment horizontal="center"/>
    </xf>
    <xf numFmtId="0" fontId="10" fillId="0" borderId="0" xfId="0" quotePrefix="1" applyFont="1" applyAlignment="1">
      <alignment horizontal="center"/>
    </xf>
    <xf numFmtId="0" fontId="11" fillId="0" borderId="0" xfId="0" applyFont="1" applyAlignment="1">
      <alignment horizontal="center" vertical="center" wrapText="1"/>
    </xf>
    <xf numFmtId="1" fontId="15" fillId="0" borderId="24" xfId="0" quotePrefix="1" applyNumberFormat="1" applyFont="1" applyBorder="1" applyAlignment="1">
      <alignment horizontal="center"/>
    </xf>
    <xf numFmtId="0" fontId="11" fillId="0" borderId="0" xfId="0" quotePrefix="1" applyFont="1" applyAlignment="1">
      <alignment vertical="center" wrapText="1"/>
    </xf>
    <xf numFmtId="2" fontId="15" fillId="2" borderId="24" xfId="0" applyNumberFormat="1" applyFont="1" applyFill="1" applyBorder="1" applyAlignment="1">
      <alignment horizontal="center"/>
    </xf>
    <xf numFmtId="170" fontId="0" fillId="2" borderId="16" xfId="0" applyNumberFormat="1" applyFill="1" applyBorder="1" applyAlignment="1">
      <alignment horizontal="center"/>
    </xf>
    <xf numFmtId="2" fontId="0" fillId="0" borderId="0" xfId="0" applyNumberFormat="1" applyAlignment="1">
      <alignment horizontal="center"/>
    </xf>
    <xf numFmtId="0" fontId="51"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quotePrefix="1" applyFont="1" applyAlignment="1">
      <alignment horizontal="center" wrapText="1"/>
    </xf>
    <xf numFmtId="0" fontId="10" fillId="0" borderId="0" xfId="0" quotePrefix="1" applyFont="1" applyAlignment="1">
      <alignment horizontal="center" vertical="center" wrapText="1"/>
    </xf>
    <xf numFmtId="0" fontId="10" fillId="0" borderId="0" xfId="0" applyFont="1" applyAlignment="1">
      <alignment horizontal="center" vertical="center" wrapText="1"/>
    </xf>
    <xf numFmtId="1" fontId="7" fillId="0" borderId="0" xfId="0" applyNumberFormat="1" applyFont="1" applyAlignment="1">
      <alignment horizontal="center" vertical="center" wrapText="1"/>
    </xf>
    <xf numFmtId="18" fontId="11" fillId="0" borderId="0" xfId="0" applyNumberFormat="1" applyFont="1" applyAlignment="1">
      <alignment horizontal="center" vertical="center" wrapText="1"/>
    </xf>
    <xf numFmtId="2" fontId="11" fillId="0" borderId="0" xfId="0" applyNumberFormat="1" applyFont="1" applyAlignment="1">
      <alignment horizontal="center" vertical="top" wrapText="1"/>
    </xf>
    <xf numFmtId="2" fontId="0" fillId="0" borderId="0" xfId="0" applyNumberFormat="1" applyAlignment="1">
      <alignment horizontal="center" vertical="top" wrapText="1"/>
    </xf>
    <xf numFmtId="0" fontId="0" fillId="0" borderId="0" xfId="0" applyAlignment="1">
      <alignment vertical="center" wrapText="1"/>
    </xf>
    <xf numFmtId="18" fontId="7" fillId="0" borderId="0" xfId="0" quotePrefix="1" applyNumberFormat="1" applyFont="1" applyAlignment="1">
      <alignment horizontal="center" vertical="center" wrapText="1"/>
    </xf>
    <xf numFmtId="2" fontId="11" fillId="2" borderId="16" xfId="0" quotePrefix="1" applyNumberFormat="1" applyFont="1" applyFill="1" applyBorder="1" applyAlignment="1">
      <alignment horizontal="center"/>
    </xf>
    <xf numFmtId="0" fontId="52" fillId="0" borderId="0" xfId="0" applyFont="1" applyAlignment="1">
      <alignment wrapText="1"/>
    </xf>
    <xf numFmtId="0" fontId="52" fillId="0" borderId="0" xfId="0" applyFont="1"/>
    <xf numFmtId="0" fontId="52" fillId="0" borderId="0" xfId="0" applyFont="1" applyAlignment="1">
      <alignment horizontal="center"/>
    </xf>
    <xf numFmtId="0" fontId="52" fillId="0" borderId="0" xfId="0" applyFont="1" applyAlignment="1">
      <alignment horizontal="left"/>
    </xf>
    <xf numFmtId="0" fontId="25" fillId="0" borderId="0" xfId="0" applyFont="1"/>
    <xf numFmtId="0" fontId="53" fillId="0" borderId="0" xfId="0" applyFont="1" applyAlignment="1">
      <alignment horizontal="left" vertical="center" wrapText="1"/>
    </xf>
    <xf numFmtId="0" fontId="46" fillId="0" borderId="31" xfId="0" applyFont="1" applyBorder="1" applyAlignment="1">
      <alignment horizontal="center" vertical="center" wrapText="1"/>
    </xf>
    <xf numFmtId="1" fontId="7" fillId="0" borderId="2" xfId="0" applyNumberFormat="1" applyFont="1" applyBorder="1" applyAlignment="1">
      <alignment horizontal="center" wrapText="1"/>
    </xf>
    <xf numFmtId="0" fontId="7" fillId="0" borderId="41" xfId="0" applyFont="1" applyBorder="1" applyAlignment="1">
      <alignment horizontal="center" wrapText="1"/>
    </xf>
    <xf numFmtId="164" fontId="7" fillId="0" borderId="42" xfId="0" applyNumberFormat="1" applyFont="1" applyBorder="1" applyAlignment="1">
      <alignment horizontal="center" wrapText="1"/>
    </xf>
    <xf numFmtId="0" fontId="48" fillId="0" borderId="43" xfId="0" applyFont="1" applyBorder="1" applyAlignment="1">
      <alignment horizontal="center" vertical="center" wrapText="1"/>
    </xf>
    <xf numFmtId="0" fontId="53" fillId="0" borderId="0" xfId="0" applyFont="1" applyAlignment="1">
      <alignment horizontal="left"/>
    </xf>
    <xf numFmtId="0" fontId="53" fillId="0" borderId="0" xfId="0" applyFont="1" applyAlignment="1">
      <alignment horizontal="left" vertical="center"/>
    </xf>
    <xf numFmtId="0" fontId="53" fillId="0" borderId="0" xfId="0" applyFont="1"/>
    <xf numFmtId="0" fontId="50" fillId="0" borderId="0" xfId="0" applyFont="1"/>
    <xf numFmtId="0" fontId="54" fillId="0" borderId="0" xfId="0" applyFont="1"/>
    <xf numFmtId="1" fontId="35" fillId="7" borderId="16" xfId="0" applyNumberFormat="1" applyFont="1" applyFill="1" applyBorder="1" applyAlignment="1">
      <alignment horizontal="center" vertical="center"/>
    </xf>
    <xf numFmtId="1" fontId="35" fillId="5" borderId="16" xfId="0" applyNumberFormat="1" applyFont="1" applyFill="1" applyBorder="1" applyAlignment="1">
      <alignment horizontal="center" vertical="center"/>
    </xf>
    <xf numFmtId="1" fontId="35" fillId="5" borderId="24" xfId="0" applyNumberFormat="1" applyFont="1" applyFill="1" applyBorder="1" applyAlignment="1">
      <alignment horizontal="center" vertical="center"/>
    </xf>
    <xf numFmtId="0" fontId="0" fillId="0" borderId="27" xfId="0" applyBorder="1" applyAlignment="1">
      <alignment horizontal="center"/>
    </xf>
    <xf numFmtId="0" fontId="0" fillId="0" borderId="16" xfId="0" applyBorder="1" applyAlignment="1">
      <alignment horizontal="center" vertical="center"/>
    </xf>
    <xf numFmtId="1" fontId="11" fillId="2" borderId="16" xfId="0" applyNumberFormat="1" applyFont="1" applyFill="1" applyBorder="1" applyAlignment="1">
      <alignment horizontal="center" vertical="center" wrapText="1"/>
    </xf>
    <xf numFmtId="0" fontId="7" fillId="0" borderId="0" xfId="0" quotePrefix="1" applyFont="1" applyAlignment="1">
      <alignment horizontal="left" vertical="center" wrapText="1"/>
    </xf>
    <xf numFmtId="0" fontId="11" fillId="0" borderId="0" xfId="0" applyFont="1" applyAlignment="1">
      <alignment horizontal="left" vertical="top" wrapText="1"/>
    </xf>
    <xf numFmtId="0" fontId="15" fillId="2" borderId="16" xfId="0" applyFont="1" applyFill="1" applyBorder="1" applyAlignment="1">
      <alignment horizontal="center"/>
    </xf>
    <xf numFmtId="0" fontId="15" fillId="0" borderId="0" xfId="0" applyFont="1" applyAlignment="1">
      <alignment vertical="top"/>
    </xf>
    <xf numFmtId="0" fontId="15" fillId="0" borderId="0" xfId="0" applyFont="1" applyAlignment="1">
      <alignment horizontal="left" vertical="top"/>
    </xf>
    <xf numFmtId="0" fontId="15" fillId="0" borderId="16" xfId="0" applyFont="1" applyBorder="1" applyAlignment="1">
      <alignment horizontal="center" vertical="center" wrapText="1"/>
    </xf>
    <xf numFmtId="0" fontId="15" fillId="0" borderId="16" xfId="0" quotePrefix="1" applyFont="1" applyBorder="1" applyAlignment="1">
      <alignment horizontal="center"/>
    </xf>
    <xf numFmtId="0" fontId="50" fillId="0" borderId="0" xfId="0" applyFont="1" applyAlignment="1">
      <alignment horizontal="center"/>
    </xf>
    <xf numFmtId="0" fontId="15" fillId="0" borderId="0" xfId="0" quotePrefix="1" applyFont="1"/>
    <xf numFmtId="170" fontId="11" fillId="0" borderId="0" xfId="0" quotePrefix="1" applyNumberFormat="1" applyFont="1" applyAlignment="1">
      <alignment horizontal="center" wrapText="1"/>
    </xf>
    <xf numFmtId="18" fontId="15" fillId="5" borderId="16" xfId="0" applyNumberFormat="1" applyFont="1" applyFill="1" applyBorder="1" applyAlignment="1">
      <alignment horizontal="center" vertical="center"/>
    </xf>
    <xf numFmtId="0" fontId="15" fillId="0" borderId="16" xfId="0" applyFont="1" applyBorder="1" applyAlignment="1">
      <alignment horizontal="center" wrapText="1"/>
    </xf>
    <xf numFmtId="0" fontId="15" fillId="0" borderId="46" xfId="0" quotePrefix="1" applyFont="1" applyBorder="1"/>
    <xf numFmtId="0" fontId="20" fillId="0" borderId="0" xfId="0" quotePrefix="1" applyFont="1" applyAlignment="1">
      <alignment horizontal="center" vertical="center" wrapText="1"/>
    </xf>
    <xf numFmtId="18" fontId="15" fillId="0" borderId="16" xfId="0" applyNumberFormat="1" applyFont="1" applyBorder="1" applyAlignment="1">
      <alignment horizontal="center" vertical="center" wrapText="1"/>
    </xf>
    <xf numFmtId="0" fontId="15" fillId="0" borderId="0" xfId="0" applyFont="1" applyAlignment="1">
      <alignment vertical="center"/>
    </xf>
    <xf numFmtId="0" fontId="0" fillId="2" borderId="31" xfId="0" applyFill="1" applyBorder="1" applyAlignment="1">
      <alignment horizontal="center" vertical="top"/>
    </xf>
    <xf numFmtId="0" fontId="0" fillId="2" borderId="18" xfId="0" applyFill="1" applyBorder="1" applyAlignment="1">
      <alignment horizontal="center" vertical="top"/>
    </xf>
    <xf numFmtId="0" fontId="11" fillId="2" borderId="18" xfId="0" quotePrefix="1" applyFont="1" applyFill="1" applyBorder="1" applyAlignment="1">
      <alignment horizontal="center" vertical="top"/>
    </xf>
    <xf numFmtId="1" fontId="11" fillId="2" borderId="31" xfId="0" applyNumberFormat="1" applyFont="1" applyFill="1" applyBorder="1" applyAlignment="1">
      <alignment horizontal="center" vertical="top"/>
    </xf>
    <xf numFmtId="0" fontId="27" fillId="0" borderId="6" xfId="0" quotePrefix="1" applyFont="1" applyBorder="1" applyAlignment="1">
      <alignment horizontal="center" vertical="top" wrapText="1"/>
    </xf>
    <xf numFmtId="1" fontId="0" fillId="2" borderId="16" xfId="0" applyNumberFormat="1" applyFill="1" applyBorder="1" applyAlignment="1">
      <alignment horizontal="center"/>
    </xf>
    <xf numFmtId="0" fontId="15" fillId="0" borderId="8" xfId="0" applyFont="1" applyBorder="1" applyAlignment="1">
      <alignment horizontal="left" wrapText="1"/>
    </xf>
    <xf numFmtId="0" fontId="42" fillId="0" borderId="44" xfId="0" applyFont="1" applyBorder="1" applyAlignment="1">
      <alignment horizontal="center" vertical="center" wrapText="1"/>
    </xf>
    <xf numFmtId="1" fontId="15" fillId="0" borderId="44" xfId="0" applyNumberFormat="1" applyFont="1" applyBorder="1" applyAlignment="1">
      <alignment horizontal="center" vertical="center" wrapText="1"/>
    </xf>
    <xf numFmtId="2" fontId="15" fillId="0" borderId="44" xfId="0" applyNumberFormat="1" applyFont="1" applyBorder="1" applyAlignment="1">
      <alignment horizontal="center" vertical="center" wrapText="1"/>
    </xf>
    <xf numFmtId="0" fontId="15" fillId="0" borderId="44" xfId="0" applyFont="1" applyBorder="1" applyAlignment="1">
      <alignment horizontal="center" vertical="center" wrapText="1"/>
    </xf>
    <xf numFmtId="169" fontId="15" fillId="0" borderId="45" xfId="0" applyNumberFormat="1" applyFont="1" applyBorder="1" applyAlignment="1">
      <alignment horizontal="center" vertical="center" wrapText="1"/>
    </xf>
    <xf numFmtId="2" fontId="27" fillId="0" borderId="0" xfId="0" quotePrefix="1" applyNumberFormat="1" applyFont="1" applyAlignment="1">
      <alignment horizontal="center" vertical="top"/>
    </xf>
    <xf numFmtId="2" fontId="33" fillId="0" borderId="0" xfId="0" quotePrefix="1" applyNumberFormat="1" applyFont="1" applyAlignment="1">
      <alignment horizontal="center"/>
    </xf>
    <xf numFmtId="2" fontId="26" fillId="0" borderId="0" xfId="0" applyNumberFormat="1" applyFont="1" applyAlignment="1">
      <alignment horizontal="center" vertical="center" wrapText="1"/>
    </xf>
    <xf numFmtId="2" fontId="36" fillId="0" borderId="0" xfId="0" quotePrefix="1" applyNumberFormat="1" applyFont="1" applyAlignment="1">
      <alignment horizontal="center"/>
    </xf>
    <xf numFmtId="2" fontId="28" fillId="0" borderId="0" xfId="0" quotePrefix="1" applyNumberFormat="1" applyFont="1" applyAlignment="1">
      <alignment horizontal="center"/>
    </xf>
    <xf numFmtId="2" fontId="8" fillId="0" borderId="0" xfId="0" quotePrefix="1" applyNumberFormat="1" applyFont="1" applyAlignment="1">
      <alignment horizontal="center"/>
    </xf>
    <xf numFmtId="2" fontId="16" fillId="0" borderId="0" xfId="0" quotePrefix="1" applyNumberFormat="1" applyFont="1" applyAlignment="1">
      <alignment horizontal="center"/>
    </xf>
    <xf numFmtId="0" fontId="28" fillId="0" borderId="0" xfId="0" applyFont="1"/>
    <xf numFmtId="2" fontId="15" fillId="0" borderId="0" xfId="0" quotePrefix="1" applyNumberFormat="1" applyFont="1"/>
    <xf numFmtId="164" fontId="15" fillId="0" borderId="0" xfId="0" quotePrefix="1" applyNumberFormat="1" applyFont="1"/>
    <xf numFmtId="2" fontId="22" fillId="0" borderId="0" xfId="0" applyNumberFormat="1" applyFont="1" applyAlignment="1">
      <alignment horizontal="center"/>
    </xf>
    <xf numFmtId="2" fontId="22" fillId="0" borderId="0" xfId="0" applyNumberFormat="1" applyFont="1"/>
    <xf numFmtId="2" fontId="15" fillId="0" borderId="0" xfId="0" applyNumberFormat="1" applyFont="1" applyAlignment="1">
      <alignment horizontal="center"/>
    </xf>
    <xf numFmtId="0" fontId="23" fillId="0" borderId="0" xfId="0" quotePrefix="1" applyFont="1" applyAlignment="1">
      <alignment horizontal="center"/>
    </xf>
    <xf numFmtId="168" fontId="23" fillId="0" borderId="0" xfId="0" applyNumberFormat="1" applyFont="1" applyAlignment="1">
      <alignment horizontal="center"/>
    </xf>
    <xf numFmtId="164" fontId="7" fillId="0" borderId="0" xfId="0" applyNumberFormat="1" applyFont="1" applyAlignment="1">
      <alignment horizontal="center"/>
    </xf>
    <xf numFmtId="2" fontId="0" fillId="0" borderId="0" xfId="0" quotePrefix="1" applyNumberFormat="1" applyAlignment="1">
      <alignment horizontal="center"/>
    </xf>
    <xf numFmtId="0" fontId="41" fillId="0" borderId="0" xfId="0" applyFont="1" applyAlignment="1">
      <alignment horizontal="center" vertical="center" wrapText="1"/>
    </xf>
    <xf numFmtId="0" fontId="15" fillId="0" borderId="27" xfId="0" applyFont="1" applyBorder="1" applyAlignment="1">
      <alignment horizontal="center" wrapText="1"/>
    </xf>
    <xf numFmtId="2" fontId="15" fillId="2" borderId="27" xfId="0" applyNumberFormat="1" applyFont="1" applyFill="1" applyBorder="1" applyAlignment="1">
      <alignment horizontal="center" wrapText="1"/>
    </xf>
    <xf numFmtId="18" fontId="15" fillId="0" borderId="0" xfId="0" applyNumberFormat="1" applyFont="1" applyAlignment="1">
      <alignment horizontal="center" vertical="center"/>
    </xf>
    <xf numFmtId="1" fontId="15" fillId="0" borderId="3" xfId="0" applyNumberFormat="1" applyFont="1" applyBorder="1" applyAlignment="1">
      <alignment horizontal="left" wrapText="1"/>
    </xf>
    <xf numFmtId="0" fontId="57" fillId="0" borderId="0" xfId="0" applyFont="1" applyAlignment="1">
      <alignment horizontal="center" vertical="center"/>
    </xf>
    <xf numFmtId="0" fontId="57" fillId="0" borderId="0" xfId="0" applyFont="1" applyAlignment="1">
      <alignment horizontal="left" vertical="center" wrapText="1"/>
    </xf>
    <xf numFmtId="18" fontId="25" fillId="2" borderId="16" xfId="0" applyNumberFormat="1" applyFont="1" applyFill="1" applyBorder="1" applyAlignment="1">
      <alignment horizontal="center" wrapText="1"/>
    </xf>
    <xf numFmtId="0" fontId="37" fillId="0" borderId="0" xfId="0" applyFont="1" applyAlignment="1">
      <alignment horizontal="center" wrapText="1"/>
    </xf>
    <xf numFmtId="0" fontId="48" fillId="0" borderId="0" xfId="0" applyFont="1" applyAlignment="1">
      <alignment horizontal="center" wrapText="1"/>
    </xf>
    <xf numFmtId="0" fontId="48" fillId="0" borderId="0" xfId="0" applyFont="1" applyAlignment="1">
      <alignment wrapText="1"/>
    </xf>
    <xf numFmtId="19" fontId="25" fillId="2" borderId="16" xfId="0" applyNumberFormat="1" applyFont="1" applyFill="1" applyBorder="1" applyAlignment="1">
      <alignment horizontal="center" wrapText="1"/>
    </xf>
    <xf numFmtId="19" fontId="25" fillId="2" borderId="16" xfId="0" applyNumberFormat="1" applyFont="1" applyFill="1" applyBorder="1" applyAlignment="1">
      <alignment horizontal="left" wrapText="1"/>
    </xf>
    <xf numFmtId="2" fontId="7" fillId="0" borderId="28" xfId="0" quotePrefix="1" applyNumberFormat="1" applyFont="1" applyBorder="1" applyAlignment="1">
      <alignment horizontal="center" vertical="center"/>
    </xf>
    <xf numFmtId="1" fontId="23" fillId="0" borderId="0" xfId="0" quotePrefix="1" applyNumberFormat="1" applyFont="1" applyAlignment="1">
      <alignment horizontal="center" wrapText="1"/>
    </xf>
    <xf numFmtId="2" fontId="15" fillId="2" borderId="16" xfId="0" applyNumberFormat="1" applyFont="1" applyFill="1" applyBorder="1" applyAlignment="1">
      <alignment horizontal="center" wrapText="1"/>
    </xf>
    <xf numFmtId="0" fontId="7" fillId="2" borderId="16" xfId="0" applyFont="1" applyFill="1" applyBorder="1" applyAlignment="1">
      <alignment horizontal="center"/>
    </xf>
    <xf numFmtId="2" fontId="35" fillId="5" borderId="16" xfId="0" applyNumberFormat="1" applyFont="1" applyFill="1" applyBorder="1" applyAlignment="1">
      <alignment horizontal="center"/>
    </xf>
    <xf numFmtId="0" fontId="42" fillId="0" borderId="0" xfId="0" applyFont="1" applyAlignment="1">
      <alignment vertical="center"/>
    </xf>
    <xf numFmtId="0" fontId="42" fillId="0" borderId="0" xfId="0" applyFont="1" applyAlignment="1">
      <alignment horizontal="center" vertical="center"/>
    </xf>
    <xf numFmtId="18" fontId="42" fillId="0" borderId="0" xfId="0" applyNumberFormat="1" applyFont="1" applyAlignment="1">
      <alignment horizontal="center" vertical="center" wrapText="1"/>
    </xf>
    <xf numFmtId="18" fontId="42" fillId="0" borderId="0" xfId="0" applyNumberFormat="1" applyFont="1" applyAlignment="1">
      <alignment horizontal="center" vertical="center"/>
    </xf>
    <xf numFmtId="0" fontId="42" fillId="0" borderId="0" xfId="0" applyFont="1" applyAlignment="1">
      <alignment horizontal="center" vertical="center" wrapText="1"/>
    </xf>
    <xf numFmtId="18" fontId="15" fillId="0" borderId="0" xfId="0" applyNumberFormat="1" applyFont="1" applyAlignment="1">
      <alignment horizontal="center" vertical="center" wrapText="1"/>
    </xf>
    <xf numFmtId="0" fontId="15" fillId="2" borderId="0" xfId="0" applyFont="1" applyFill="1" applyAlignment="1">
      <alignment wrapText="1"/>
    </xf>
    <xf numFmtId="2" fontId="11" fillId="5" borderId="24" xfId="0" applyNumberFormat="1" applyFont="1" applyFill="1" applyBorder="1" applyAlignment="1">
      <alignment horizontal="center"/>
    </xf>
    <xf numFmtId="2" fontId="33" fillId="0" borderId="29" xfId="0" applyNumberFormat="1" applyFont="1" applyBorder="1" applyAlignment="1">
      <alignment horizontal="center"/>
    </xf>
    <xf numFmtId="0" fontId="35" fillId="0" borderId="0" xfId="0" applyFont="1"/>
    <xf numFmtId="43" fontId="35" fillId="0" borderId="0" xfId="0" applyNumberFormat="1" applyFont="1"/>
    <xf numFmtId="164" fontId="11" fillId="0" borderId="0" xfId="0" quotePrefix="1" applyNumberFormat="1" applyFont="1" applyAlignment="1">
      <alignment horizontal="center"/>
    </xf>
    <xf numFmtId="2" fontId="58" fillId="0" borderId="3" xfId="0" quotePrefix="1" applyNumberFormat="1" applyFont="1" applyBorder="1" applyAlignment="1">
      <alignment horizontal="center" vertical="top"/>
    </xf>
    <xf numFmtId="2" fontId="58" fillId="0" borderId="0" xfId="0" quotePrefix="1" applyNumberFormat="1" applyFont="1" applyAlignment="1">
      <alignment horizontal="center" vertical="top"/>
    </xf>
    <xf numFmtId="0" fontId="0" fillId="2" borderId="16" xfId="0" applyFill="1" applyBorder="1" applyAlignment="1">
      <alignment horizontal="center"/>
    </xf>
    <xf numFmtId="2" fontId="0" fillId="2" borderId="16" xfId="0" applyNumberFormat="1" applyFill="1" applyBorder="1" applyAlignment="1">
      <alignment horizontal="center"/>
    </xf>
    <xf numFmtId="2" fontId="41" fillId="0" borderId="0" xfId="0" applyNumberFormat="1" applyFont="1" applyAlignment="1">
      <alignment horizontal="center" vertical="center" wrapText="1"/>
    </xf>
    <xf numFmtId="18" fontId="41" fillId="0" borderId="0" xfId="0" applyNumberFormat="1" applyFont="1" applyAlignment="1">
      <alignment horizontal="center" vertical="center" wrapText="1"/>
    </xf>
    <xf numFmtId="20" fontId="7" fillId="0" borderId="0" xfId="0" applyNumberFormat="1" applyFont="1" applyAlignment="1">
      <alignment horizontal="center"/>
    </xf>
    <xf numFmtId="43" fontId="7" fillId="0" borderId="0" xfId="0" applyNumberFormat="1" applyFont="1"/>
    <xf numFmtId="166" fontId="7" fillId="0" borderId="0" xfId="0" applyNumberFormat="1" applyFont="1" applyAlignment="1">
      <alignment horizontal="left"/>
    </xf>
    <xf numFmtId="0" fontId="35" fillId="0" borderId="16" xfId="0" applyFont="1" applyBorder="1" applyAlignment="1">
      <alignment horizontal="center"/>
    </xf>
    <xf numFmtId="43" fontId="35" fillId="0" borderId="16" xfId="0" applyNumberFormat="1" applyFont="1" applyBorder="1"/>
    <xf numFmtId="0" fontId="35" fillId="0" borderId="16" xfId="0" applyFont="1" applyBorder="1"/>
    <xf numFmtId="43" fontId="35" fillId="0" borderId="16" xfId="0" applyNumberFormat="1" applyFont="1" applyBorder="1" applyAlignment="1">
      <alignment horizontal="center"/>
    </xf>
    <xf numFmtId="43" fontId="35" fillId="0" borderId="27" xfId="0" applyNumberFormat="1" applyFont="1" applyBorder="1"/>
    <xf numFmtId="0" fontId="35" fillId="0" borderId="27" xfId="0" applyFont="1" applyBorder="1" applyAlignment="1">
      <alignment horizontal="center"/>
    </xf>
    <xf numFmtId="1" fontId="0" fillId="0" borderId="16" xfId="0" applyNumberFormat="1" applyBorder="1" applyAlignment="1">
      <alignment horizontal="center" vertical="center"/>
    </xf>
    <xf numFmtId="1" fontId="11" fillId="0" borderId="16" xfId="0" applyNumberFormat="1" applyFont="1" applyBorder="1" applyAlignment="1">
      <alignment horizontal="center" vertical="center"/>
    </xf>
    <xf numFmtId="0" fontId="7" fillId="0" borderId="2" xfId="0" quotePrefix="1" applyFont="1" applyBorder="1" applyAlignment="1">
      <alignment horizontal="center"/>
    </xf>
    <xf numFmtId="0" fontId="15" fillId="0" borderId="7" xfId="0" applyFont="1" applyBorder="1" applyAlignment="1">
      <alignment horizontal="left" vertical="center" wrapText="1"/>
    </xf>
    <xf numFmtId="0" fontId="6" fillId="0" borderId="0" xfId="0" applyFont="1" applyAlignment="1">
      <alignment horizontal="right" wrapText="1"/>
    </xf>
    <xf numFmtId="2" fontId="15" fillId="0" borderId="0" xfId="0" applyNumberFormat="1" applyFont="1"/>
    <xf numFmtId="0" fontId="26" fillId="0" borderId="0" xfId="0" applyFont="1"/>
    <xf numFmtId="1" fontId="48" fillId="0" borderId="3" xfId="0" applyNumberFormat="1" applyFont="1" applyBorder="1" applyAlignment="1">
      <alignment horizontal="center" wrapText="1"/>
    </xf>
    <xf numFmtId="0" fontId="34" fillId="0" borderId="16" xfId="0" quotePrefix="1" applyFont="1" applyBorder="1" applyAlignment="1">
      <alignment horizontal="center" wrapText="1"/>
    </xf>
    <xf numFmtId="0" fontId="3" fillId="0" borderId="16" xfId="0" applyFont="1" applyBorder="1" applyAlignment="1">
      <alignment horizontal="center" wrapText="1"/>
    </xf>
    <xf numFmtId="0" fontId="0" fillId="2" borderId="32" xfId="0" applyFill="1" applyBorder="1" applyAlignment="1">
      <alignment horizontal="center" vertical="top" wrapText="1"/>
    </xf>
    <xf numFmtId="0" fontId="0" fillId="0" borderId="34" xfId="0" applyBorder="1" applyAlignment="1">
      <alignment horizontal="center" vertical="top"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6" fillId="0" borderId="8" xfId="0" applyFont="1" applyBorder="1" applyAlignment="1">
      <alignment horizontal="center" vertical="center" wrapText="1"/>
    </xf>
    <xf numFmtId="0" fontId="0" fillId="0" borderId="9" xfId="0" applyBorder="1" applyAlignment="1">
      <alignment horizontal="center" vertical="center" wrapText="1"/>
    </xf>
    <xf numFmtId="1" fontId="11" fillId="0" borderId="0" xfId="0" quotePrefix="1" applyNumberFormat="1" applyFont="1" applyAlignment="1">
      <alignment horizontal="left" vertical="top" wrapText="1"/>
    </xf>
    <xf numFmtId="1" fontId="11" fillId="0" borderId="0" xfId="0" applyNumberFormat="1" applyFont="1" applyAlignment="1">
      <alignment horizontal="left" vertical="top" wrapText="1"/>
    </xf>
    <xf numFmtId="0" fontId="0" fillId="0" borderId="17" xfId="0" applyBorder="1" applyAlignment="1">
      <alignment wrapText="1"/>
    </xf>
    <xf numFmtId="164" fontId="11" fillId="0" borderId="0" xfId="0" applyNumberFormat="1" applyFont="1" applyAlignment="1">
      <alignment vertical="top" wrapText="1"/>
    </xf>
    <xf numFmtId="0" fontId="0" fillId="0" borderId="0" xfId="0" applyAlignment="1">
      <alignment vertical="top" wrapText="1"/>
    </xf>
    <xf numFmtId="0" fontId="0" fillId="0" borderId="17" xfId="0" applyBorder="1" applyAlignment="1">
      <alignment vertical="top"/>
    </xf>
    <xf numFmtId="0" fontId="15" fillId="0" borderId="33"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24" fillId="0" borderId="1" xfId="0" applyFont="1" applyBorder="1" applyAlignment="1">
      <alignment horizontal="center" vertical="center" wrapText="1"/>
    </xf>
    <xf numFmtId="0" fontId="8" fillId="0" borderId="0" xfId="0" applyFont="1" applyAlignment="1">
      <alignment vertical="top" wrapText="1"/>
    </xf>
    <xf numFmtId="164" fontId="15" fillId="2" borderId="7" xfId="0" quotePrefix="1" applyNumberFormat="1" applyFont="1" applyFill="1" applyBorder="1" applyAlignment="1">
      <alignment horizontal="left" vertical="top" wrapText="1"/>
    </xf>
    <xf numFmtId="164" fontId="15" fillId="2" borderId="8" xfId="0" quotePrefix="1" applyNumberFormat="1" applyFont="1" applyFill="1" applyBorder="1" applyAlignment="1">
      <alignment horizontal="left" vertical="top" wrapText="1"/>
    </xf>
    <xf numFmtId="164" fontId="15" fillId="2" borderId="9" xfId="0" quotePrefix="1" applyNumberFormat="1" applyFont="1" applyFill="1" applyBorder="1" applyAlignment="1">
      <alignment horizontal="left" vertical="top" wrapText="1"/>
    </xf>
    <xf numFmtId="164" fontId="6" fillId="2" borderId="27" xfId="0" quotePrefix="1" applyNumberFormat="1" applyFont="1" applyFill="1" applyBorder="1" applyAlignment="1">
      <alignment vertical="top" wrapText="1"/>
    </xf>
    <xf numFmtId="0" fontId="6" fillId="2" borderId="30" xfId="0" applyFont="1" applyFill="1" applyBorder="1" applyAlignment="1">
      <alignment vertical="top" wrapText="1"/>
    </xf>
    <xf numFmtId="0" fontId="6" fillId="2" borderId="26" xfId="0" applyFont="1" applyFill="1" applyBorder="1" applyAlignment="1">
      <alignment vertical="top" wrapText="1"/>
    </xf>
    <xf numFmtId="164" fontId="15" fillId="0" borderId="0" xfId="0" applyNumberFormat="1" applyFont="1" applyAlignment="1">
      <alignment vertical="top" wrapText="1"/>
    </xf>
    <xf numFmtId="0" fontId="38" fillId="0" borderId="0" xfId="0" applyFont="1" applyAlignment="1">
      <alignment vertical="top" wrapText="1"/>
    </xf>
    <xf numFmtId="0" fontId="38" fillId="0" borderId="17" xfId="0" applyFont="1" applyBorder="1" applyAlignment="1">
      <alignment vertical="top" wrapText="1"/>
    </xf>
    <xf numFmtId="2" fontId="43" fillId="0" borderId="2" xfId="0" applyNumberFormat="1" applyFont="1" applyBorder="1" applyAlignment="1">
      <alignment horizontal="left" vertical="top" wrapText="1"/>
    </xf>
    <xf numFmtId="0" fontId="44" fillId="0" borderId="9" xfId="0" applyFont="1" applyBorder="1" applyAlignment="1">
      <alignment horizontal="left" vertical="top" wrapText="1"/>
    </xf>
    <xf numFmtId="1" fontId="24" fillId="0" borderId="5" xfId="0" applyNumberFormat="1" applyFont="1" applyBorder="1" applyAlignment="1">
      <alignment horizontal="left" vertical="center" wrapText="1"/>
    </xf>
    <xf numFmtId="0" fontId="49" fillId="0" borderId="1" xfId="0" applyFont="1" applyBorder="1" applyAlignment="1">
      <alignment horizontal="left" vertical="center" wrapText="1"/>
    </xf>
    <xf numFmtId="0" fontId="49" fillId="0" borderId="0" xfId="0" applyFont="1" applyAlignment="1">
      <alignment horizontal="left" vertical="center" wrapText="1"/>
    </xf>
    <xf numFmtId="0" fontId="8" fillId="4" borderId="18" xfId="0" applyFont="1" applyFill="1" applyBorder="1" applyAlignment="1">
      <alignment horizontal="center" vertical="center" wrapText="1"/>
    </xf>
    <xf numFmtId="0" fontId="0" fillId="4" borderId="23" xfId="0" applyFill="1" applyBorder="1" applyAlignment="1">
      <alignment horizontal="center" vertical="center"/>
    </xf>
    <xf numFmtId="0" fontId="11" fillId="4" borderId="2" xfId="0" applyFont="1" applyFill="1" applyBorder="1" applyAlignment="1">
      <alignment horizontal="center" vertical="center" wrapText="1"/>
    </xf>
    <xf numFmtId="0" fontId="0" fillId="4" borderId="19" xfId="0" applyFill="1" applyBorder="1" applyAlignment="1">
      <alignment horizontal="center" vertical="center" wrapText="1"/>
    </xf>
    <xf numFmtId="0" fontId="6" fillId="0" borderId="2" xfId="0" applyFont="1" applyBorder="1" applyAlignment="1">
      <alignment horizontal="left" vertical="center" wrapText="1"/>
    </xf>
    <xf numFmtId="0" fontId="0" fillId="0" borderId="3" xfId="0" applyBorder="1" applyAlignment="1">
      <alignment horizontal="left" wrapText="1"/>
    </xf>
    <xf numFmtId="0" fontId="0" fillId="0" borderId="19"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25" xfId="0" applyBorder="1" applyAlignment="1">
      <alignment horizontal="left" wrapText="1"/>
    </xf>
    <xf numFmtId="0" fontId="11" fillId="0" borderId="0" xfId="0" applyFont="1" applyAlignment="1">
      <alignment horizontal="left" vertical="top" wrapText="1"/>
    </xf>
    <xf numFmtId="0" fontId="0" fillId="0" borderId="0" xfId="0" applyAlignment="1">
      <alignment horizontal="left" vertical="top" wrapText="1"/>
    </xf>
    <xf numFmtId="0" fontId="0" fillId="2" borderId="34" xfId="0" applyFill="1" applyBorder="1" applyAlignment="1">
      <alignment horizontal="center" vertical="top" wrapText="1"/>
    </xf>
    <xf numFmtId="0" fontId="0" fillId="0" borderId="0" xfId="0" quotePrefix="1" applyAlignment="1">
      <alignment vertical="top" wrapText="1" shrinkToFit="1"/>
    </xf>
    <xf numFmtId="0" fontId="0" fillId="0" borderId="0" xfId="0" applyAlignment="1">
      <alignment wrapText="1" shrinkToFit="1"/>
    </xf>
    <xf numFmtId="0" fontId="11" fillId="0" borderId="4" xfId="0" applyFont="1" applyBorder="1" applyAlignment="1">
      <alignment horizontal="left" vertical="top" wrapText="1"/>
    </xf>
    <xf numFmtId="0" fontId="0" fillId="0" borderId="0" xfId="0" applyAlignment="1">
      <alignment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6" fillId="0" borderId="9" xfId="0" applyFont="1" applyBorder="1" applyAlignment="1">
      <alignment horizontal="center" vertical="center" wrapText="1"/>
    </xf>
    <xf numFmtId="0" fontId="27" fillId="0" borderId="4" xfId="0" quotePrefix="1" applyFont="1" applyBorder="1" applyAlignment="1">
      <alignment horizontal="left" vertical="center" wrapText="1"/>
    </xf>
    <xf numFmtId="0" fontId="27" fillId="0" borderId="0" xfId="0" quotePrefix="1" applyFont="1" applyAlignment="1">
      <alignment horizontal="left" vertical="center" wrapText="1"/>
    </xf>
    <xf numFmtId="0" fontId="7" fillId="0" borderId="27" xfId="0" quotePrefix="1" applyFont="1" applyBorder="1" applyAlignment="1">
      <alignment horizontal="center" vertical="center" wrapText="1"/>
    </xf>
    <xf numFmtId="0" fontId="7" fillId="0" borderId="11" xfId="0" applyFont="1" applyBorder="1" applyAlignment="1">
      <alignment horizontal="center" vertical="center" wrapText="1"/>
    </xf>
    <xf numFmtId="165" fontId="15" fillId="0" borderId="3" xfId="0" quotePrefix="1" applyNumberFormat="1" applyFont="1" applyBorder="1" applyAlignment="1">
      <alignment horizontal="left" vertical="center" wrapText="1"/>
    </xf>
    <xf numFmtId="0" fontId="15" fillId="0" borderId="3" xfId="0" applyFont="1" applyBorder="1" applyAlignment="1">
      <alignment horizontal="left" vertical="center" wrapText="1"/>
    </xf>
    <xf numFmtId="0" fontId="15" fillId="0" borderId="19" xfId="0" applyFont="1" applyBorder="1" applyAlignment="1">
      <alignment horizontal="left" vertical="center" wrapText="1"/>
    </xf>
    <xf numFmtId="164" fontId="25" fillId="0" borderId="0" xfId="0" applyNumberFormat="1" applyFont="1" applyAlignment="1">
      <alignment vertical="top" wrapText="1"/>
    </xf>
    <xf numFmtId="0" fontId="25" fillId="0" borderId="0" xfId="0" applyFont="1" applyAlignment="1">
      <alignment vertical="top" wrapText="1"/>
    </xf>
    <xf numFmtId="0" fontId="25" fillId="0" borderId="17" xfId="0" applyFont="1" applyBorder="1" applyAlignment="1">
      <alignment vertical="top" wrapText="1"/>
    </xf>
    <xf numFmtId="164" fontId="15" fillId="0" borderId="27" xfId="0" quotePrefix="1" applyNumberFormat="1" applyFont="1" applyBorder="1" applyAlignment="1">
      <alignment vertical="top" wrapText="1"/>
    </xf>
    <xf numFmtId="0" fontId="15" fillId="0" borderId="30" xfId="0" quotePrefix="1" applyFont="1" applyBorder="1" applyAlignment="1">
      <alignment vertical="top" wrapText="1"/>
    </xf>
    <xf numFmtId="0" fontId="15" fillId="0" borderId="26" xfId="0" quotePrefix="1" applyFont="1" applyBorder="1" applyAlignment="1">
      <alignment vertical="top" wrapText="1"/>
    </xf>
    <xf numFmtId="0" fontId="7" fillId="4" borderId="2" xfId="0" applyFont="1" applyFill="1" applyBorder="1" applyAlignment="1">
      <alignment horizontal="center" wrapText="1"/>
    </xf>
    <xf numFmtId="0" fontId="7" fillId="4" borderId="9" xfId="0" applyFont="1" applyFill="1" applyBorder="1" applyAlignment="1">
      <alignment horizontal="center" wrapText="1"/>
    </xf>
    <xf numFmtId="0" fontId="25" fillId="6" borderId="32" xfId="0" quotePrefix="1"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34" xfId="0" applyFont="1" applyFill="1" applyBorder="1" applyAlignment="1">
      <alignment horizontal="center" vertical="center" wrapText="1"/>
    </xf>
    <xf numFmtId="0" fontId="25" fillId="0" borderId="0" xfId="0" quotePrefix="1" applyFont="1" applyAlignment="1">
      <alignment horizontal="center" vertical="center" wrapText="1"/>
    </xf>
    <xf numFmtId="0" fontId="25" fillId="0" borderId="0" xfId="0" applyFont="1" applyAlignment="1">
      <alignment horizontal="center" vertical="center" wrapText="1"/>
    </xf>
    <xf numFmtId="0" fontId="15" fillId="4" borderId="32" xfId="0" applyFont="1"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11" fillId="0" borderId="1" xfId="0" applyFont="1" applyBorder="1"/>
    <xf numFmtId="0" fontId="0" fillId="0" borderId="1" xfId="0" applyBorder="1"/>
    <xf numFmtId="0" fontId="15" fillId="0" borderId="0" xfId="0" applyFont="1" applyAlignment="1">
      <alignment horizontal="right" vertical="center" wrapText="1"/>
    </xf>
    <xf numFmtId="0" fontId="15" fillId="0" borderId="17" xfId="0" applyFont="1" applyBorder="1" applyAlignment="1">
      <alignment horizontal="right" vertical="center" wrapText="1"/>
    </xf>
    <xf numFmtId="0" fontId="11" fillId="0" borderId="0" xfId="0" applyFont="1" applyAlignment="1">
      <alignment horizontal="center"/>
    </xf>
    <xf numFmtId="0" fontId="0" fillId="0" borderId="0" xfId="0" applyAlignment="1">
      <alignment horizontal="center"/>
    </xf>
    <xf numFmtId="0" fontId="7" fillId="0" borderId="3" xfId="0" applyFont="1" applyBorder="1" applyAlignment="1">
      <alignment horizontal="center" wrapText="1"/>
    </xf>
    <xf numFmtId="0" fontId="7" fillId="0" borderId="1" xfId="0" applyFont="1" applyBorder="1" applyAlignment="1">
      <alignment horizontal="center" wrapText="1"/>
    </xf>
    <xf numFmtId="0" fontId="11" fillId="0" borderId="32" xfId="0" applyFont="1" applyBorder="1" applyAlignment="1">
      <alignment horizontal="center" wrapText="1"/>
    </xf>
    <xf numFmtId="0" fontId="0" fillId="0" borderId="34" xfId="0" applyBorder="1" applyAlignment="1">
      <alignment horizontal="center" wrapText="1"/>
    </xf>
    <xf numFmtId="0" fontId="24" fillId="0" borderId="32"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34" xfId="0" applyFont="1" applyBorder="1" applyAlignment="1">
      <alignment horizontal="center" vertical="center" wrapText="1"/>
    </xf>
    <xf numFmtId="0" fontId="15" fillId="0" borderId="0" xfId="0" quotePrefix="1" applyFont="1" applyAlignment="1">
      <alignment vertical="center" wrapText="1"/>
    </xf>
    <xf numFmtId="0" fontId="15" fillId="0" borderId="0" xfId="0" applyFont="1" applyAlignment="1">
      <alignment vertical="center" wrapText="1"/>
    </xf>
    <xf numFmtId="0" fontId="15" fillId="0" borderId="0" xfId="0" applyFont="1" applyAlignment="1">
      <alignment horizontal="left" vertical="center" wrapText="1"/>
    </xf>
    <xf numFmtId="0" fontId="15" fillId="0" borderId="0" xfId="0" applyFont="1"/>
    <xf numFmtId="0" fontId="55" fillId="0" borderId="0" xfId="0" applyFont="1" applyAlignment="1">
      <alignment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48" fillId="0" borderId="10" xfId="0" quotePrefix="1" applyFont="1" applyBorder="1" applyAlignment="1">
      <alignment horizontal="left" vertical="center" wrapText="1"/>
    </xf>
    <xf numFmtId="0" fontId="0" fillId="0" borderId="37"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39" xfId="0" applyBorder="1" applyAlignment="1">
      <alignment horizontal="left" vertical="center" wrapText="1"/>
    </xf>
    <xf numFmtId="0" fontId="0" fillId="0" borderId="38" xfId="0" applyBorder="1" applyAlignment="1">
      <alignment horizontal="left" vertical="center" wrapText="1"/>
    </xf>
    <xf numFmtId="0" fontId="0" fillId="0" borderId="14" xfId="0" applyBorder="1" applyAlignment="1">
      <alignment horizontal="left" vertical="center" wrapText="1"/>
    </xf>
    <xf numFmtId="0" fontId="50" fillId="0" borderId="0" xfId="0" applyFont="1" applyAlignment="1">
      <alignment horizontal="center"/>
    </xf>
    <xf numFmtId="0" fontId="0" fillId="0" borderId="13" xfId="0" applyBorder="1" applyAlignment="1">
      <alignment horizontal="center"/>
    </xf>
  </cellXfs>
  <cellStyles count="540">
    <cellStyle name="Comma" xfId="539"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Spin" dx="16" fmlaLink="HV3" max="200" min="1" page="10"/>
</file>

<file path=xl/ctrlProps/ctrlProp2.xml><?xml version="1.0" encoding="utf-8"?>
<formControlPr xmlns="http://schemas.microsoft.com/office/spreadsheetml/2009/9/main" objectType="Spin" dx="16" fmlaLink="GV3" max="200" min="1" page="10"/>
</file>

<file path=xl/ctrlProps/ctrlProp3.xml><?xml version="1.0" encoding="utf-8"?>
<formControlPr xmlns="http://schemas.microsoft.com/office/spreadsheetml/2009/9/main" objectType="Spin" dx="16" fmlaLink="HV3" max="200" min="1" page="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230</xdr:col>
          <xdr:colOff>12700</xdr:colOff>
          <xdr:row>2</xdr:row>
          <xdr:rowOff>0</xdr:rowOff>
        </xdr:from>
        <xdr:to>
          <xdr:col>231</xdr:col>
          <xdr:colOff>12700</xdr:colOff>
          <xdr:row>3</xdr:row>
          <xdr:rowOff>12700</xdr:rowOff>
        </xdr:to>
        <xdr:sp macro="" textlink="">
          <xdr:nvSpPr>
            <xdr:cNvPr id="1036" name="Spinner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204</xdr:col>
          <xdr:colOff>63500</xdr:colOff>
          <xdr:row>2</xdr:row>
          <xdr:rowOff>203200</xdr:rowOff>
        </xdr:from>
        <xdr:to>
          <xdr:col>204</xdr:col>
          <xdr:colOff>1092200</xdr:colOff>
          <xdr:row>2</xdr:row>
          <xdr:rowOff>1066800</xdr:rowOff>
        </xdr:to>
        <xdr:sp macro="" textlink="">
          <xdr:nvSpPr>
            <xdr:cNvPr id="1060" name="Spinner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229</xdr:col>
          <xdr:colOff>571500</xdr:colOff>
          <xdr:row>1</xdr:row>
          <xdr:rowOff>1333500</xdr:rowOff>
        </xdr:from>
        <xdr:to>
          <xdr:col>231</xdr:col>
          <xdr:colOff>38100</xdr:colOff>
          <xdr:row>3</xdr:row>
          <xdr:rowOff>0</xdr:rowOff>
        </xdr:to>
        <xdr:sp macro="" textlink="">
          <xdr:nvSpPr>
            <xdr:cNvPr id="1063" name="Spinner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John/Desktop/January%202025%20MMJ%20files/November%2023,2024%20files/TCP%20Example%202%20105.77%20Searching%2011%2023%2024%202024.xlsx" TargetMode="External"/><Relationship Id="rId1" Type="http://schemas.openxmlformats.org/officeDocument/2006/relationships/externalLinkPath" Target="/Users/John/Desktop/January%202025%20MMJ%20files/November%2023,2024%20files/TCP%20Example%202%20105.77%20Searching%2011%2023%202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CP"/>
      <sheetName val="Vehicle site info"/>
      <sheetName val="Input"/>
      <sheetName val="Mechanics"/>
      <sheetName val="SMDA"/>
    </sheetNames>
    <sheetDataSet>
      <sheetData sheetId="0" refreshError="1"/>
      <sheetData sheetId="1" refreshError="1"/>
      <sheetData sheetId="2">
        <row r="3">
          <cell r="M3" t="str">
            <v>-</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JP272"/>
  <sheetViews>
    <sheetView tabSelected="1" topLeftCell="HH1" zoomScale="125" zoomScaleNormal="125" workbookViewId="0">
      <selection activeCell="HI1" sqref="HI1:HP1"/>
    </sheetView>
  </sheetViews>
  <sheetFormatPr baseColWidth="10" defaultColWidth="8.83203125" defaultRowHeight="13" x14ac:dyDescent="0.15"/>
  <cols>
    <col min="1" max="1" width="13.1640625" customWidth="1"/>
    <col min="4" max="4" width="10.1640625" bestFit="1" customWidth="1"/>
    <col min="5" max="5" width="10.1640625" customWidth="1"/>
    <col min="6" max="6" width="6.6640625" customWidth="1"/>
    <col min="7" max="7" width="8" customWidth="1"/>
    <col min="8" max="8" width="10.33203125" customWidth="1"/>
    <col min="9" max="9" width="10.1640625" customWidth="1"/>
    <col min="10" max="10" width="9" customWidth="1"/>
    <col min="11" max="11" width="10.1640625" customWidth="1"/>
    <col min="12" max="12" width="12.5" customWidth="1"/>
    <col min="13" max="13" width="6.6640625" customWidth="1"/>
    <col min="14" max="14" width="7.83203125" customWidth="1"/>
    <col min="15" max="15" width="6.6640625" customWidth="1"/>
    <col min="16" max="17" width="6.5" customWidth="1"/>
    <col min="18" max="18" width="6.1640625" customWidth="1"/>
    <col min="19" max="19" width="6.5" customWidth="1"/>
    <col min="20" max="20" width="7.5" customWidth="1"/>
    <col min="21" max="21" width="8.5" customWidth="1"/>
    <col min="22" max="22" width="8.83203125" customWidth="1"/>
    <col min="23" max="23" width="8.33203125" customWidth="1"/>
    <col min="24" max="24" width="6.83203125" customWidth="1"/>
    <col min="25" max="25" width="6.1640625" customWidth="1"/>
    <col min="26" max="26" width="8.33203125" customWidth="1"/>
    <col min="27" max="27" width="7" customWidth="1"/>
    <col min="28" max="28" width="6.33203125" customWidth="1"/>
    <col min="29" max="30" width="6.1640625" customWidth="1"/>
    <col min="31" max="32" width="6" customWidth="1"/>
    <col min="33" max="33" width="6.83203125" customWidth="1"/>
    <col min="34" max="34" width="8" customWidth="1"/>
    <col min="35" max="35" width="7" customWidth="1"/>
    <col min="36" max="36" width="6" customWidth="1"/>
    <col min="37" max="37" width="6.33203125" customWidth="1"/>
    <col min="38" max="38" width="6.1640625" customWidth="1"/>
    <col min="39" max="39" width="7.6640625" customWidth="1"/>
    <col min="40" max="40" width="7.1640625" customWidth="1"/>
    <col min="41" max="41" width="6.5" customWidth="1"/>
    <col min="42" max="42" width="6" customWidth="1"/>
    <col min="43" max="43" width="7.1640625" customWidth="1"/>
    <col min="44" max="44" width="6.33203125" customWidth="1"/>
    <col min="45" max="45" width="6.83203125" customWidth="1"/>
    <col min="46" max="47" width="6.6640625" customWidth="1"/>
    <col min="48" max="48" width="6.33203125" customWidth="1"/>
    <col min="49" max="49" width="6.6640625" customWidth="1"/>
    <col min="50" max="50" width="6.1640625" customWidth="1"/>
    <col min="51" max="51" width="7.33203125" customWidth="1"/>
    <col min="52" max="52" width="7.6640625" customWidth="1"/>
    <col min="53" max="53" width="6.5" customWidth="1"/>
    <col min="54" max="54" width="6.33203125" customWidth="1"/>
    <col min="55" max="55" width="7" customWidth="1"/>
    <col min="56" max="56" width="6.6640625" customWidth="1"/>
    <col min="57" max="57" width="6.33203125" customWidth="1"/>
    <col min="58" max="58" width="6.5" customWidth="1"/>
    <col min="59" max="59" width="6.33203125" customWidth="1"/>
    <col min="60" max="60" width="6.6640625" customWidth="1"/>
    <col min="61" max="61" width="6" customWidth="1"/>
    <col min="62" max="62" width="6.83203125" customWidth="1"/>
    <col min="63" max="94" width="6.33203125" customWidth="1"/>
    <col min="95" max="95" width="8.5" customWidth="1"/>
    <col min="96" max="198" width="6.33203125" customWidth="1"/>
    <col min="199" max="199" width="8" customWidth="1"/>
    <col min="200" max="200" width="9.83203125" customWidth="1"/>
    <col min="201" max="201" width="16.33203125" customWidth="1"/>
    <col min="202" max="202" width="9.1640625" customWidth="1"/>
    <col min="203" max="203" width="11.6640625" customWidth="1"/>
    <col min="204" max="204" width="14" customWidth="1"/>
    <col min="205" max="205" width="15.5" customWidth="1"/>
    <col min="207" max="207" width="6.5" customWidth="1"/>
    <col min="208" max="208" width="106.1640625" customWidth="1"/>
    <col min="209" max="209" width="11.6640625" customWidth="1"/>
    <col min="210" max="210" width="3.5" customWidth="1"/>
    <col min="211" max="211" width="4.33203125" customWidth="1"/>
    <col min="212" max="212" width="12.5" customWidth="1"/>
    <col min="213" max="213" width="7" customWidth="1"/>
    <col min="214" max="214" width="7.1640625" customWidth="1"/>
    <col min="215" max="215" width="14.83203125" customWidth="1"/>
    <col min="216" max="216" width="9.1640625" customWidth="1"/>
    <col min="217" max="217" width="8.33203125" customWidth="1"/>
    <col min="218" max="218" width="13.6640625" customWidth="1"/>
    <col min="219" max="221" width="8.33203125" customWidth="1"/>
    <col min="222" max="222" width="28.33203125" customWidth="1"/>
    <col min="223" max="223" width="14" customWidth="1"/>
    <col min="224" max="224" width="8.1640625" customWidth="1"/>
    <col min="225" max="225" width="9.5" customWidth="1"/>
    <col min="226" max="226" width="11.83203125" customWidth="1"/>
    <col min="227" max="227" width="13.83203125" customWidth="1"/>
    <col min="228" max="228" width="6.6640625" customWidth="1"/>
    <col min="229" max="229" width="12.6640625" customWidth="1"/>
    <col min="230" max="230" width="7.83203125" customWidth="1"/>
    <col min="231" max="231" width="8.6640625" customWidth="1"/>
    <col min="232" max="232" width="107.1640625" customWidth="1"/>
    <col min="233" max="233" width="17.1640625" customWidth="1"/>
    <col min="234" max="234" width="13.6640625" customWidth="1"/>
    <col min="235" max="235" width="13.5" customWidth="1"/>
    <col min="236" max="236" width="12.83203125" customWidth="1"/>
    <col min="238" max="238" width="9.5" bestFit="1" customWidth="1"/>
    <col min="239" max="239" width="11.1640625" customWidth="1"/>
    <col min="240" max="240" width="11.5" customWidth="1"/>
    <col min="241" max="241" width="51.5" customWidth="1"/>
    <col min="242" max="242" width="10.33203125" customWidth="1"/>
    <col min="243" max="243" width="12.1640625" customWidth="1"/>
    <col min="244" max="244" width="33.6640625" customWidth="1"/>
    <col min="245" max="245" width="10.5" customWidth="1"/>
    <col min="246" max="246" width="8.33203125" customWidth="1"/>
    <col min="247" max="247" width="9.33203125" customWidth="1"/>
    <col min="248" max="248" width="31.5" customWidth="1"/>
    <col min="249" max="249" width="11.83203125" customWidth="1"/>
    <col min="250" max="250" width="10.33203125" customWidth="1"/>
    <col min="251" max="251" width="14" customWidth="1"/>
    <col min="252" max="252" width="10.6640625" customWidth="1"/>
    <col min="254" max="254" width="7.1640625" customWidth="1"/>
    <col min="255" max="255" width="9.1640625" customWidth="1"/>
    <col min="256" max="256" width="10" customWidth="1"/>
    <col min="269" max="269" width="10.6640625" customWidth="1"/>
    <col min="273" max="273" width="10.83203125" customWidth="1"/>
    <col min="274" max="274" width="11.1640625" customWidth="1"/>
    <col min="275" max="275" width="11" customWidth="1"/>
    <col min="276" max="276" width="11.1640625" customWidth="1"/>
    <col min="277" max="277" width="10.83203125" customWidth="1"/>
  </cols>
  <sheetData>
    <row r="1" spans="1:276" ht="230" customHeight="1" thickBot="1" x14ac:dyDescent="0.2">
      <c r="A1" s="27" t="s">
        <v>20</v>
      </c>
      <c r="C1" s="503" t="str">
        <f>IF(MID(C2,LEN(C2),1)=",",MID(C2,1,LEN(C2)-1), C2)</f>
        <v>25,8,31,26,4,12,20,1,7,13,24,9,10,5,22,15,21,14,23,11,2,19,27,3,,,,,,,,,,,,,,,,,,,,,,,,,,,,,,,,,,,,,,,,,,,,,,,,,,,,,,,,,,,,,,,,,,,,,,,,,,,,,,,,,,,,,,,,,,,,,,,,,,,,,,,,,,,,,,,,,,,,,,,,,,,,,,,,,,,,,,,,,,,,,,,,,,,,,,,,,,,,,,,,,,</v>
      </c>
      <c r="D1" s="504"/>
      <c r="E1" s="504"/>
      <c r="F1" s="504"/>
      <c r="G1" s="504"/>
      <c r="H1" s="504"/>
      <c r="I1" s="504"/>
      <c r="J1" s="504"/>
      <c r="Q1" s="60"/>
      <c r="BB1" s="37"/>
      <c r="GQ1" s="206"/>
      <c r="GR1" s="169"/>
      <c r="GS1" s="207"/>
      <c r="GT1" s="201"/>
      <c r="GU1" s="150"/>
      <c r="GV1" s="41">
        <f>LEN(GX1)-LEN(SUBSTITUTE(GX1,",",""))+1</f>
        <v>32</v>
      </c>
      <c r="GW1" s="160" t="s">
        <v>77</v>
      </c>
      <c r="GX1" s="476" t="s">
        <v>265</v>
      </c>
      <c r="GY1" s="477"/>
      <c r="GZ1" s="478"/>
      <c r="HA1" s="134"/>
      <c r="HB1" s="42"/>
      <c r="HC1" s="117"/>
      <c r="HD1" s="482" t="s">
        <v>133</v>
      </c>
      <c r="HE1" s="483"/>
      <c r="HF1" s="483"/>
      <c r="HG1" s="484"/>
      <c r="HH1" s="228">
        <f>LEN(HI1)-LEN(SUBSTITUTE(HI1,",",""))+1</f>
        <v>25</v>
      </c>
      <c r="HI1" s="479" t="s">
        <v>266</v>
      </c>
      <c r="HJ1" s="480"/>
      <c r="HK1" s="480"/>
      <c r="HL1" s="480"/>
      <c r="HM1" s="480"/>
      <c r="HN1" s="480"/>
      <c r="HO1" s="480"/>
      <c r="HP1" s="481"/>
      <c r="HQ1" s="213" t="s">
        <v>120</v>
      </c>
      <c r="HR1" s="214" t="str">
        <f ca="1">+"&lt;-- Route distance "&amp;HQ4&amp;" and  "&amp;" ?% "&amp;" off best known sol. "&amp;" Check sum: index sum in cell HI1 = "&amp;SUM(HL6:HL190)&amp;" vs. sum of 1,…,n = "&amp;+J2*(J2+1)/2&amp;";"&amp;" Overcapacity = "&amp;HT21&amp;". No. of stops = "&amp;+HP21&amp;" feasibility = "&amp;HM4</f>
        <v>&lt;-- Route distance 47.17 and   ?%  off best known sol.  Check sum: index sum in cell HI1 = 352 vs. sum of 1,…,n = 528; Overcapacity = 0. No. of stops = 24 feasibility = 0</v>
      </c>
      <c r="HS1" s="215" t="s">
        <v>262</v>
      </c>
      <c r="HT1" s="485" t="str">
        <f>SUBSTITUTE(SUBSTITUTE(","&amp;HI1,","&amp;MID(HS1,1,FIND(",",HS1)-1)&amp;",",",*****"&amp;MID(HS1,1,FIND(",",HS1)-1)&amp;","),    ","&amp;MID(HS1,FIND(",",HS1)+1,LEN(HS1)-FIND(",",HS1))&amp;",",",*****"&amp;MID(HS1,FIND(",",HS1)+1,LEN(HS1)-FIND(",",HS1))&amp;",")</f>
        <v>,25,8,31,26,4,12,*****20,1,7,13,24,9,10,5,22,15,21,14,23,11,2,19,27,3,</v>
      </c>
      <c r="HU1" s="486"/>
      <c r="HV1" s="535" t="s">
        <v>50</v>
      </c>
      <c r="HW1" s="536"/>
      <c r="HX1" s="163" t="s">
        <v>264</v>
      </c>
      <c r="HY1" s="50">
        <f>+LEN(HX1)-LEN(SUBSTITUTE(HX1,",",""))+1</f>
        <v>33</v>
      </c>
      <c r="HZ1" s="180"/>
      <c r="IA1" s="169"/>
      <c r="IB1" s="170"/>
      <c r="IC1" s="8"/>
      <c r="IG1" s="224"/>
      <c r="IH1" s="224"/>
      <c r="II1" s="224"/>
      <c r="IJ1" s="197"/>
      <c r="IK1" s="7"/>
      <c r="IL1" s="7"/>
      <c r="IM1" s="7"/>
      <c r="IN1" s="7"/>
      <c r="IO1" s="7"/>
    </row>
    <row r="2" spans="1:276" ht="98" customHeight="1" thickBot="1" x14ac:dyDescent="0.4">
      <c r="A2" s="490" t="s">
        <v>73</v>
      </c>
      <c r="C2" s="14" t="str">
        <f>SUBSTITUTE(D6&amp;","&amp;D7&amp;","&amp;D8&amp;","&amp;D9&amp;","&amp;D10&amp;","&amp;D11&amp;","&amp;D12&amp;","&amp;D13&amp;","&amp;D14&amp;","&amp;D15&amp;","&amp;D16&amp;","&amp;D17&amp;","&amp;D18&amp;","&amp;D19&amp;","&amp;D20&amp;","&amp;D21&amp;","&amp;D22&amp;","&amp;D23&amp;","&amp;D24&amp;","&amp;D25&amp;","&amp;D26&amp;","&amp;D27&amp;","&amp;D28&amp;","&amp;D29&amp;","&amp;D30&amp;","&amp;D31&amp;","&amp;D32&amp;","&amp;D33&amp;","&amp;D34&amp;","&amp;D35&amp;","&amp;D36&amp;","&amp;D37&amp;","&amp;D38&amp;","&amp;D39&amp;","&amp;D40&amp;","&amp;D41&amp;","&amp;D42&amp;","&amp;D43&amp;","&amp;D44&amp;","&amp;D45&amp;","&amp;D46&amp;","&amp;D47&amp;","&amp;D48&amp;","&amp;D49&amp;","&amp;D50&amp;","&amp;D51&amp;","&amp;D52&amp;","&amp;D53&amp;","&amp;D54&amp;","&amp;D55&amp;","&amp;D56&amp;","&amp;D57&amp;","&amp;D58&amp;","&amp;D59&amp;","&amp;D60&amp;","&amp;D61&amp;","&amp;D62&amp;","&amp;D63&amp;","&amp;D64&amp;","&amp;D65&amp;","&amp;D66&amp;","&amp;D67&amp;","&amp;D68&amp;","&amp;D69&amp;","&amp;D70&amp;","&amp;D71&amp;","&amp;D72&amp;","&amp;D73&amp;","&amp;D74&amp;","&amp;D75&amp;","&amp;D76&amp;","&amp;D77&amp;","&amp;D78&amp;","&amp;D79&amp;","&amp;D80&amp;","&amp;D81&amp;","&amp;D82&amp;","&amp;D83&amp;","&amp;D84&amp;","&amp;D85&amp;","&amp;D86&amp;","&amp;D87&amp;","&amp;D88&amp;","&amp;D89&amp;","&amp;D90&amp;","&amp;D91&amp;","&amp;D92&amp;","&amp;D93&amp;","&amp;D94&amp;","&amp;D95&amp;","&amp;D96&amp;","&amp;D97&amp;","&amp;D98&amp;","&amp;D99&amp;","&amp;D100&amp;","&amp;D101&amp;","&amp;D102&amp;","&amp;D103&amp;","&amp;D104&amp;","&amp;D105&amp;","&amp;D106&amp;","&amp;D107&amp;","&amp;D108&amp;","&amp;D109&amp;","&amp;D110&amp;","&amp;D111&amp;","&amp;D112&amp;","&amp;D113&amp;","&amp;D114&amp;","&amp;D115&amp;","&amp;D116&amp;","&amp;D117&amp;","&amp;D118&amp;","&amp;D119&amp;","&amp;D120&amp;","&amp;D121&amp;","&amp;D122&amp;","&amp;D123&amp;","&amp;D124&amp;","&amp;D125&amp;","&amp;D126&amp;","&amp;D127&amp;","&amp;D128&amp;","&amp;D129&amp;","&amp;D130&amp;","&amp;D131&amp;","&amp;D132&amp;","&amp;D133&amp;","&amp;D134&amp;","&amp;D135&amp;","&amp;D136&amp;","&amp;D137&amp;","&amp;D138&amp;","&amp;D139&amp;","&amp;D140&amp;","&amp;D141&amp;","&amp;D142&amp;","&amp;D143&amp;","&amp;D144&amp;","&amp;D145&amp;","&amp;D146&amp;","&amp;D147&amp;","&amp;D148&amp;","&amp;D149&amp;","&amp;D150&amp;","&amp;D151&amp;","&amp;D152&amp;","&amp;D153&amp;","&amp;D154&amp;","&amp;D155&amp;","&amp;D156&amp;","&amp;D157&amp;","&amp;D158&amp;","&amp;D159&amp;","&amp;D160&amp;","&amp;D161&amp;","&amp;D162&amp;","&amp;D163&amp;","&amp;D164&amp;","&amp;D165&amp;","&amp;D166&amp;","&amp;D167&amp;","&amp;D168&amp;","&amp;D169&amp;","&amp;D170&amp;","&amp;D171&amp;","&amp;D172&amp;","&amp;D173&amp;","&amp;D174&amp;","&amp;D175&amp;","&amp;D176&amp;","&amp;D177&amp;","&amp;D178&amp;","&amp;D179&amp;","&amp;D180&amp;","&amp;D181&amp;","&amp;D182&amp;","&amp;D183&amp;","&amp;D184&amp;","&amp;D185&amp;","&amp;D186&amp;","&amp;D187&amp;","&amp;D188&amp;","&amp;D189&amp;","&amp;D190&amp;","&amp;D191&amp;",",",0,",",")</f>
        <v>25,8,31,26,4,12,20,1,7,13,24,9,10,5,22,15,21,14,23,11,2,19,27,3,,,,,,,,,,,,,,,,,,,,,,,,,,,,,,,,,,,,,,,,,,,,,,,,,,,,,,,,,,,,,,,,,,,,,,,,,,,,,,,,,,,,,,,,,,,,,,,,,,,,,,,,,,,,,,,,,,,,,,,,,,,,,,,,,,,,,,,,,,,,,,,,,,,,,,,,,,,,,,,,,,,</v>
      </c>
      <c r="D2" s="9" t="s">
        <v>6</v>
      </c>
      <c r="E2" s="492" t="s">
        <v>19</v>
      </c>
      <c r="F2" s="493"/>
      <c r="H2" s="371">
        <f>Input!D7</f>
        <v>1</v>
      </c>
      <c r="I2" s="355" t="s">
        <v>156</v>
      </c>
      <c r="J2" s="372">
        <f>+Input!D8</f>
        <v>32</v>
      </c>
      <c r="K2" s="13" t="s">
        <v>157</v>
      </c>
      <c r="L2" s="373">
        <v>1000</v>
      </c>
      <c r="M2" s="500" t="s">
        <v>158</v>
      </c>
      <c r="N2" s="501"/>
      <c r="O2" s="501"/>
      <c r="P2" s="454">
        <f>Input!D10</f>
        <v>100</v>
      </c>
      <c r="Q2" s="502"/>
      <c r="R2" s="505" t="s">
        <v>159</v>
      </c>
      <c r="S2" s="501"/>
      <c r="T2" s="501"/>
      <c r="U2" s="501"/>
      <c r="V2" s="501"/>
      <c r="W2" s="506"/>
      <c r="X2" s="370">
        <f>Input!D11</f>
        <v>0</v>
      </c>
      <c r="Y2" s="507" t="s">
        <v>154</v>
      </c>
      <c r="Z2" s="508"/>
      <c r="AA2" s="508"/>
      <c r="AB2" s="454">
        <f>Input!D12</f>
        <v>0</v>
      </c>
      <c r="AC2" s="455"/>
      <c r="AD2" s="475" t="s">
        <v>155</v>
      </c>
      <c r="AE2" s="475"/>
      <c r="AF2" s="475"/>
      <c r="AN2" s="11"/>
      <c r="AO2" s="11"/>
      <c r="BB2" s="37"/>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5"/>
      <c r="GR2" s="205"/>
      <c r="GS2" s="122"/>
      <c r="GT2" s="201"/>
      <c r="GU2" s="69">
        <f>_xlfn.MINIFS(HD6:HD190,HE6:HE190,"&lt; 10")</f>
        <v>101.54</v>
      </c>
      <c r="GV2" s="119" t="str">
        <f>"Uniform vehicle capacity = "&amp;L2</f>
        <v>Uniform vehicle capacity = 1000</v>
      </c>
      <c r="GW2" s="43" t="s">
        <v>74</v>
      </c>
      <c r="GX2" s="514"/>
      <c r="GY2" s="515"/>
      <c r="GZ2" s="516"/>
      <c r="HA2" s="44"/>
      <c r="HB2" s="42"/>
      <c r="HC2" s="35"/>
      <c r="HD2" s="517"/>
      <c r="HE2" s="518"/>
      <c r="HF2" s="518"/>
      <c r="HG2" s="519"/>
      <c r="HH2" s="268" t="s">
        <v>79</v>
      </c>
      <c r="HI2" s="487"/>
      <c r="HJ2" s="488"/>
      <c r="HK2" s="488"/>
      <c r="HL2" s="488"/>
      <c r="HM2" s="488"/>
      <c r="HN2" s="489"/>
      <c r="HO2" s="489"/>
      <c r="HP2" s="489"/>
      <c r="HQ2" s="451"/>
      <c r="HR2" s="270"/>
      <c r="HS2" s="403"/>
      <c r="HT2" s="265"/>
      <c r="HU2" s="269" t="str">
        <f>_xlfn.MINIFS(IB6:IB50,IB6:IB50,"&gt;0")&amp;"  "&amp;HV3&amp;"  "&amp;MATCH(_xlfn.MINIFS(IB6:IB50,IB6:IB50,"&gt;0"),IB6:IB50,0)</f>
        <v>106.11  1  7</v>
      </c>
      <c r="HV2" s="523" t="s">
        <v>18</v>
      </c>
      <c r="HW2" s="524"/>
      <c r="HX2" s="62" t="s">
        <v>59</v>
      </c>
      <c r="HY2" s="202" t="str">
        <f ca="1">"Min distance among the infeasible perturbed routes in cells HX6 and below  = "&amp;_xlfn.MINIFS(IB6:IB199,IC6:IC199,"&gt;0")&amp;" with overcapacity = "&amp;OFFSET(IC5,MATCH(_xlfn.MINIFS(IB6:IB199,IC6:IC199,"&gt;0"),IB6:IB199,0),0)&amp;" for index pair "&amp;HV3&amp;","&amp;MATCH(_xlfn.MINIFS(IB6:IB199,IC6:IC199,"&gt;0"),IB6:IB199,0)</f>
        <v>Min distance among the infeasible perturbed routes in cells HX6 and below  = 111.04 with overcapacity = 99999 for index pair 1,31</v>
      </c>
      <c r="HZ2" s="203" t="str">
        <f ca="1">+"Min positive overcapacity   = "&amp;_xlfn.MINIFS(IC6:IC199,IC6:IC199,"&gt;0")&amp;" with distance = "&amp;OFFSET(IB5,    MATCH(_xlfn.MINIFS(IC6:IC199,IC6:IC199,"&gt;0"),IC6:IC199,0), 0)&amp;" for index pair "&amp;MATCH(_xlfn.MINIFS(IC6:IC199,IC6:IC199,"&gt;0"),IC6:IC199,0)&amp;","&amp;HV3</f>
        <v>Min positive overcapacity   = 99999 with distance = 111.72 for index pair 25,1</v>
      </c>
      <c r="IA2" s="129"/>
      <c r="IB2" s="20"/>
      <c r="IF2" s="169" t="s">
        <v>258</v>
      </c>
      <c r="IG2" s="533"/>
      <c r="IH2" s="534"/>
      <c r="II2" s="534"/>
      <c r="IJ2" s="534"/>
      <c r="IQ2" s="474"/>
      <c r="IR2" s="474"/>
      <c r="IS2" s="474"/>
      <c r="IT2" s="474"/>
    </row>
    <row r="3" spans="1:276" ht="78" customHeight="1" thickBot="1" x14ac:dyDescent="0.25">
      <c r="A3" s="491"/>
      <c r="C3" s="494" t="s">
        <v>96</v>
      </c>
      <c r="D3" s="495"/>
      <c r="E3" s="495"/>
      <c r="F3" s="496"/>
      <c r="H3" s="22" t="s">
        <v>7</v>
      </c>
      <c r="I3" s="23" t="s">
        <v>17</v>
      </c>
      <c r="J3" s="24" t="s">
        <v>8</v>
      </c>
      <c r="K3" s="25" t="s">
        <v>12</v>
      </c>
      <c r="L3" s="220"/>
      <c r="U3" s="177" t="s">
        <v>160</v>
      </c>
      <c r="V3" s="374" t="s">
        <v>161</v>
      </c>
      <c r="W3" s="178" t="s">
        <v>162</v>
      </c>
      <c r="AC3" s="1"/>
      <c r="GP3" s="208"/>
      <c r="GQ3" s="212"/>
      <c r="GR3" s="205"/>
      <c r="GS3" s="211" t="str">
        <f ca="1">+TRIM(MID(GU4,FIND("i=",GU4,1)+3,2))</f>
        <v>32</v>
      </c>
      <c r="GT3" s="512" t="s">
        <v>60</v>
      </c>
      <c r="GU3" s="513"/>
      <c r="GV3" s="118">
        <v>1</v>
      </c>
      <c r="GW3" s="99"/>
      <c r="GX3" s="520" t="str">
        <f>SUBSTITUTE(SUBSTITUTE(SUBSTITUTE(","&amp;GX1&amp;",",","&amp;GV3&amp;",",","),",","",1),",","",+GV1-1)</f>
        <v>18,16,17,29,6,23,15,22,21,14,30,28,32,20,7,26,4,27,19,2,3,31,13,24,10,9,5,8,25,11,</v>
      </c>
      <c r="GY3" s="521"/>
      <c r="GZ3" s="522"/>
      <c r="HA3" s="45"/>
      <c r="HB3" s="46"/>
      <c r="HC3" s="36"/>
      <c r="HD3" s="465"/>
      <c r="HE3" s="466"/>
      <c r="HF3" s="466"/>
      <c r="HG3" s="467"/>
      <c r="HH3" s="15"/>
      <c r="HI3" s="218"/>
      <c r="HJ3" s="227"/>
      <c r="HK3" s="225"/>
      <c r="HL3" s="50"/>
      <c r="HM3" s="115"/>
      <c r="HN3" s="339"/>
      <c r="HO3" s="340" t="s">
        <v>78</v>
      </c>
      <c r="HP3" s="340" t="s">
        <v>14</v>
      </c>
      <c r="HQ3" s="340" t="s">
        <v>15</v>
      </c>
      <c r="HR3" s="340" t="s">
        <v>16</v>
      </c>
      <c r="HS3" s="341" t="s">
        <v>98</v>
      </c>
      <c r="HT3" s="10"/>
      <c r="HU3" s="273" t="s">
        <v>97</v>
      </c>
      <c r="HV3" s="271">
        <v>1</v>
      </c>
      <c r="HW3" s="51"/>
      <c r="HX3" s="196" t="str">
        <f>+","&amp;HX1</f>
        <v>,13,12,18,16,17,29,6,23,15,22,21,14,30,28,32,20,7,1,26,4,27,19,2,3,31,24,10,9,5,8,25,11,</v>
      </c>
      <c r="HY3" s="130" t="str">
        <f>_xlfn.MAXIFS(IC6:IC17,IB6:IB17,"&lt;&gt;99999")&amp;" "&amp;HL3</f>
        <v xml:space="preserve">0 </v>
      </c>
      <c r="HZ3" s="204"/>
      <c r="IA3" s="210"/>
      <c r="IB3" s="46" t="s">
        <v>260</v>
      </c>
      <c r="IC3" s="20"/>
      <c r="ID3" s="20"/>
      <c r="IE3" s="20"/>
      <c r="IF3" s="447" t="s">
        <v>257</v>
      </c>
      <c r="IG3" s="471"/>
      <c r="IH3" s="472"/>
      <c r="II3" s="472"/>
      <c r="IJ3" s="473"/>
      <c r="IK3" s="530" t="s">
        <v>75</v>
      </c>
      <c r="IL3" s="531"/>
      <c r="IM3" s="531"/>
      <c r="IN3" s="532"/>
      <c r="IO3" s="460" t="s">
        <v>76</v>
      </c>
      <c r="IP3" s="461"/>
      <c r="IQ3" s="461"/>
      <c r="IR3" s="461"/>
      <c r="IS3" s="461"/>
      <c r="IT3" s="461"/>
      <c r="IU3" s="461"/>
      <c r="IV3" s="462"/>
    </row>
    <row r="4" spans="1:276" ht="111" customHeight="1" thickBot="1" x14ac:dyDescent="0.25">
      <c r="A4" s="1"/>
      <c r="C4" s="497"/>
      <c r="D4" s="498"/>
      <c r="E4" s="498"/>
      <c r="F4" s="499"/>
      <c r="H4" s="12">
        <f>+J2</f>
        <v>32</v>
      </c>
      <c r="I4" s="190">
        <f>SUM(I6:I20)+IF(H2=1,0,X2*MAX(MAX(J6:J20)-L2,0))+IF(H2=1,0,AB2*MAX(K6-P2,0))</f>
        <v>47.169999999999995</v>
      </c>
      <c r="J4" s="12">
        <f ca="1">SUM(J6:J20)</f>
        <v>30</v>
      </c>
      <c r="K4" s="34">
        <f ca="1">10000*MAX(MAX(J6:J12)-L2,0)+20000*MAX(MAX(K6-P2,0))</f>
        <v>0</v>
      </c>
      <c r="L4" s="220"/>
      <c r="M4" s="1"/>
      <c r="N4" s="7"/>
      <c r="Q4" s="1"/>
      <c r="R4" s="1"/>
      <c r="S4" s="1"/>
      <c r="T4" s="173"/>
      <c r="U4" s="174">
        <v>0</v>
      </c>
      <c r="V4" s="175">
        <v>20</v>
      </c>
      <c r="W4" s="176">
        <f ca="1">+OFFSET(L5,MIN(U4,V4)+1,MAX(U4,V4)+1)</f>
        <v>1.2</v>
      </c>
      <c r="X4" s="147"/>
      <c r="Y4" s="9"/>
      <c r="Z4" s="148"/>
      <c r="AA4" s="9"/>
      <c r="AB4" s="9"/>
      <c r="AC4" s="149"/>
      <c r="AD4" s="179"/>
      <c r="GI4" s="129"/>
      <c r="GJ4" s="129"/>
      <c r="GK4" s="129"/>
      <c r="GL4" s="129"/>
      <c r="GM4" s="129"/>
      <c r="GN4" s="528"/>
      <c r="GO4" s="529"/>
      <c r="GP4" s="525" t="str">
        <f ca="1">"Perturbed infeasible route according to yellow filled cells GU4 &amp; GU5  --&gt; "&amp;OFFSET(GZ5,GS3,0)</f>
        <v xml:space="preserve">Perturbed infeasible route according to yellow filled cells GU4 &amp; GU5  --&gt; </v>
      </c>
      <c r="GQ4" s="526"/>
      <c r="GR4" s="526"/>
      <c r="GS4" s="527"/>
      <c r="GT4" s="122">
        <f ca="1">IF(MID(GW4,1,4)="No b","No better route (NBR) or No feasible route (NFS)",FIND(","&amp;GV3&amp;",",","&amp;OFFSET(GZ5,GX4,0)))</f>
        <v>44</v>
      </c>
      <c r="GU4" s="202" t="str">
        <f ca="1">" Fleet distance = "&amp;_xlfn.MINIFS(HD6:HD190,HE6:HE190,"&gt; 0")&amp;" for route at row  i= "&amp;MATCH(_xlfn.MINIFS(HD6:HD190,HE6:HE190,"&gt; 0"),HD6:HD190,0)&amp;" MDTD2V = "&amp;OFFSET(HF5,MATCH(_xlfn.MINIFS(HD6:HD190,HE6:HE190,"&gt; 0"),HD6:HD190,0),0)&amp;" &amp; overuse of fleet capacity OFC = "&amp;OFFSET(HE5,MATCH(_xlfn.MINIFS(HD6:HD190,HE6:HE190,"&gt; 0"),HD6:HD190,0),0)</f>
        <v xml:space="preserve"> Fleet distance = 99999 for route at row  i= 32 MDTD2V = 99999 &amp; overuse of fleet capacity OFC = 99999</v>
      </c>
      <c r="GV4" s="172"/>
      <c r="GW4" s="63" t="str">
        <f>IF(OR(_xlfn.MINIFS(HD6:HD190,HG6:HG190,"FEAS.")=0,_xlfn.MINIFS(HD6:HD190,HG6:HG190,"FEAS.")=99999),"No better repositioning of index i = "&amp;GV3,"Feasible outcome with fleet distance = "&amp;_xlfn.MINIFS(HD6:HD190,HG6:HG190,"FEAS.")&amp;" at i=  "&amp;MATCH(1,HH6:HH190,0))</f>
        <v>Feasible outcome with fleet distance = 101.54 at i=  16</v>
      </c>
      <c r="GX4" s="510" t="str">
        <f>IF(MID(GW4,1,4)="No b","NBR or NFS",TRIM(MID(GW4,FIND("i=",GW4)+2,5)))</f>
        <v>16</v>
      </c>
      <c r="GY4" s="511"/>
      <c r="GZ4" s="511"/>
      <c r="HA4" s="47" t="s">
        <v>24</v>
      </c>
      <c r="HB4" s="48"/>
      <c r="HC4" s="6"/>
      <c r="HD4" s="468" t="s">
        <v>105</v>
      </c>
      <c r="HE4" s="469"/>
      <c r="HF4" s="469"/>
      <c r="HG4" s="470"/>
      <c r="HH4" s="16"/>
      <c r="HI4" s="218"/>
      <c r="HL4" s="32"/>
      <c r="HM4" s="281">
        <f ca="1">IF(AND('Vehicle site info'!AK5=HP4,HT21=0),1,0)</f>
        <v>0</v>
      </c>
      <c r="HN4" s="342" t="str">
        <f ca="1">'Vehicle site info'!AK6&amp;IF(HT21=0,"                                          All vehicle loads are feasible          ","                         At least one vehicle load exceeds capacity     ")&amp;IF(HS6&gt;$P$2,"Vehicle driving mileage is not balanced","               Vehicle driving mileage is balanced")</f>
        <v>At least one arrival time is not feasible                                          All vehicle loads are feasible                         Vehicle driving mileage is balanced</v>
      </c>
      <c r="HO4" s="377">
        <f>'Vehicle site info'!F6</f>
        <v>25</v>
      </c>
      <c r="HP4" s="378">
        <f>LEN(HI1)-LEN(SUBSTITUTE(HI1,",",""))</f>
        <v>24</v>
      </c>
      <c r="HQ4" s="379">
        <f>SUM(HQ6:HQ20)</f>
        <v>47.169999999999995</v>
      </c>
      <c r="HR4" s="380">
        <f ca="1">IF(SUM(HR6:HR20)=0,"-",SUM(HR6:HR20))</f>
        <v>30</v>
      </c>
      <c r="HS4" s="381">
        <f>'Vehicle site info'!$F$5</f>
        <v>100</v>
      </c>
      <c r="HT4" s="10"/>
      <c r="HU4" s="274" t="s">
        <v>261</v>
      </c>
      <c r="HV4" s="272">
        <f>IF(AND(ISNUMBER(HW4),HV3&lt;=HP4),MATCH(_xlfn.MINIFS(IE6:IE182,IE6:IE182,"&lt;&gt;99999"),IE6:IE182,0),"-")</f>
        <v>7</v>
      </c>
      <c r="HW4" s="384">
        <f>IF(AND(MIN(IE6:IE190)&lt;&gt;99999,MIN(IE6:IE190)&lt;&gt;0),MIN(IE6:IE190),"NFS"&amp;" "&amp;"  over cap = "&amp;HT21)</f>
        <v>106.11</v>
      </c>
      <c r="HX4" s="116" t="s">
        <v>58</v>
      </c>
      <c r="HY4" s="181" t="s">
        <v>106</v>
      </c>
      <c r="HZ4" s="448"/>
      <c r="IA4" s="19"/>
      <c r="IB4" s="204" t="s">
        <v>259</v>
      </c>
      <c r="IC4" s="107"/>
      <c r="ID4" s="70"/>
      <c r="IE4" s="20"/>
      <c r="IF4" s="456" t="s">
        <v>48</v>
      </c>
      <c r="IG4" s="463"/>
      <c r="IH4" s="463"/>
      <c r="II4" s="463"/>
      <c r="IJ4" s="509"/>
      <c r="IK4" s="456" t="s">
        <v>61</v>
      </c>
      <c r="IL4" s="457"/>
      <c r="IM4" s="458"/>
      <c r="IN4" s="459"/>
      <c r="IO4" s="456" t="s">
        <v>49</v>
      </c>
      <c r="IP4" s="463"/>
      <c r="IQ4" s="463"/>
      <c r="IR4" s="464"/>
      <c r="IS4" s="456" t="s">
        <v>65</v>
      </c>
      <c r="IT4" s="457"/>
      <c r="IU4" s="458"/>
      <c r="IV4" s="459"/>
      <c r="JO4" s="208"/>
    </row>
    <row r="5" spans="1:276" s="3" customFormat="1" ht="110" customHeight="1" thickBot="1" x14ac:dyDescent="0.25">
      <c r="A5" s="57" t="s">
        <v>118</v>
      </c>
      <c r="B5" s="2" t="s">
        <v>31</v>
      </c>
      <c r="C5" s="2" t="s">
        <v>1</v>
      </c>
      <c r="D5" s="229" t="s">
        <v>36</v>
      </c>
      <c r="E5" s="4" t="s">
        <v>10</v>
      </c>
      <c r="F5" s="4" t="s">
        <v>5</v>
      </c>
      <c r="G5" s="2" t="s">
        <v>1</v>
      </c>
      <c r="H5" s="57" t="s">
        <v>22</v>
      </c>
      <c r="I5" s="4" t="s">
        <v>10</v>
      </c>
      <c r="J5" s="4" t="s">
        <v>9</v>
      </c>
      <c r="K5" s="26" t="s">
        <v>23</v>
      </c>
      <c r="L5" s="292" t="s">
        <v>121</v>
      </c>
      <c r="M5" s="28">
        <v>0</v>
      </c>
      <c r="N5" s="162">
        <v>1</v>
      </c>
      <c r="O5" s="28">
        <v>2</v>
      </c>
      <c r="P5" s="28">
        <v>3</v>
      </c>
      <c r="Q5" s="28">
        <v>4</v>
      </c>
      <c r="R5" s="28">
        <v>5</v>
      </c>
      <c r="S5" s="28">
        <v>6</v>
      </c>
      <c r="T5" s="28">
        <v>7</v>
      </c>
      <c r="U5" s="28">
        <v>8</v>
      </c>
      <c r="V5" s="28">
        <v>9</v>
      </c>
      <c r="W5" s="28">
        <v>10</v>
      </c>
      <c r="X5" s="28">
        <v>11</v>
      </c>
      <c r="Y5" s="28">
        <v>12</v>
      </c>
      <c r="Z5" s="28">
        <v>13</v>
      </c>
      <c r="AA5" s="28">
        <v>14</v>
      </c>
      <c r="AB5" s="28">
        <v>15</v>
      </c>
      <c r="AC5" s="28">
        <v>16</v>
      </c>
      <c r="AD5" s="28">
        <v>17</v>
      </c>
      <c r="AE5" s="28">
        <v>18</v>
      </c>
      <c r="AF5" s="28">
        <v>19</v>
      </c>
      <c r="AG5" s="28">
        <v>20</v>
      </c>
      <c r="AH5" s="28">
        <v>21</v>
      </c>
      <c r="AI5" s="28">
        <v>22</v>
      </c>
      <c r="AJ5" s="28">
        <v>23</v>
      </c>
      <c r="AK5" s="28">
        <v>24</v>
      </c>
      <c r="AL5" s="28">
        <v>25</v>
      </c>
      <c r="AM5" s="28">
        <v>26</v>
      </c>
      <c r="AN5" s="28">
        <v>27</v>
      </c>
      <c r="AO5" s="28">
        <v>28</v>
      </c>
      <c r="AP5" s="28">
        <v>29</v>
      </c>
      <c r="AQ5" s="28">
        <v>30</v>
      </c>
      <c r="AR5" s="28">
        <v>31</v>
      </c>
      <c r="AS5" s="28">
        <v>32</v>
      </c>
      <c r="AT5" s="28">
        <v>33</v>
      </c>
      <c r="AU5" s="28">
        <v>34</v>
      </c>
      <c r="AV5" s="28">
        <v>35</v>
      </c>
      <c r="AW5" s="28">
        <v>36</v>
      </c>
      <c r="AX5" s="28">
        <v>37</v>
      </c>
      <c r="AY5" s="28">
        <v>38</v>
      </c>
      <c r="AZ5" s="28">
        <v>39</v>
      </c>
      <c r="BA5" s="28">
        <v>40</v>
      </c>
      <c r="BB5" s="28">
        <v>41</v>
      </c>
      <c r="BC5" s="28">
        <v>42</v>
      </c>
      <c r="BD5" s="28">
        <v>43</v>
      </c>
      <c r="BE5" s="28">
        <v>44</v>
      </c>
      <c r="BF5" s="28">
        <v>45</v>
      </c>
      <c r="BG5" s="28">
        <v>46</v>
      </c>
      <c r="BH5" s="28">
        <v>47</v>
      </c>
      <c r="BI5" s="28">
        <v>48</v>
      </c>
      <c r="BJ5" s="28">
        <v>49</v>
      </c>
      <c r="BK5" s="28">
        <v>50</v>
      </c>
      <c r="BL5" s="28">
        <v>51</v>
      </c>
      <c r="BM5" s="28">
        <v>52</v>
      </c>
      <c r="BN5" s="28">
        <v>53</v>
      </c>
      <c r="BO5" s="28">
        <v>54</v>
      </c>
      <c r="BP5" s="28">
        <v>55</v>
      </c>
      <c r="BQ5" s="28">
        <v>56</v>
      </c>
      <c r="BR5" s="28">
        <v>57</v>
      </c>
      <c r="BS5" s="28">
        <v>58</v>
      </c>
      <c r="BT5" s="28">
        <v>59</v>
      </c>
      <c r="BU5" s="28">
        <v>60</v>
      </c>
      <c r="BV5" s="28">
        <v>61</v>
      </c>
      <c r="BW5" s="28">
        <v>62</v>
      </c>
      <c r="BX5" s="28">
        <v>63</v>
      </c>
      <c r="BY5" s="28">
        <v>64</v>
      </c>
      <c r="BZ5" s="28">
        <v>65</v>
      </c>
      <c r="CA5" s="28">
        <v>66</v>
      </c>
      <c r="CB5" s="28">
        <v>67</v>
      </c>
      <c r="CC5" s="28">
        <v>68</v>
      </c>
      <c r="CD5" s="28">
        <v>69</v>
      </c>
      <c r="CE5" s="28">
        <v>70</v>
      </c>
      <c r="CF5" s="28">
        <v>71</v>
      </c>
      <c r="CG5" s="28">
        <v>72</v>
      </c>
      <c r="CH5" s="28">
        <v>73</v>
      </c>
      <c r="CI5" s="28">
        <v>74</v>
      </c>
      <c r="CJ5" s="28">
        <v>75</v>
      </c>
      <c r="CK5" s="28">
        <v>76</v>
      </c>
      <c r="CL5" s="28">
        <v>77</v>
      </c>
      <c r="CM5" s="28">
        <v>78</v>
      </c>
      <c r="CN5" s="28">
        <v>79</v>
      </c>
      <c r="CO5" s="28">
        <v>80</v>
      </c>
      <c r="CP5" s="28">
        <v>81</v>
      </c>
      <c r="CQ5" s="28">
        <v>82</v>
      </c>
      <c r="CR5" s="28">
        <v>83</v>
      </c>
      <c r="CS5" s="28">
        <v>84</v>
      </c>
      <c r="CT5" s="28">
        <v>85</v>
      </c>
      <c r="CU5" s="28">
        <v>86</v>
      </c>
      <c r="CV5" s="28">
        <v>87</v>
      </c>
      <c r="CW5" s="28">
        <v>88</v>
      </c>
      <c r="CX5" s="28">
        <v>89</v>
      </c>
      <c r="CY5" s="28">
        <v>90</v>
      </c>
      <c r="CZ5" s="28">
        <v>91</v>
      </c>
      <c r="DA5" s="28">
        <v>92</v>
      </c>
      <c r="DB5" s="28">
        <v>93</v>
      </c>
      <c r="DC5" s="28">
        <v>94</v>
      </c>
      <c r="DD5" s="28">
        <v>95</v>
      </c>
      <c r="DE5" s="28">
        <v>96</v>
      </c>
      <c r="DF5" s="28">
        <v>97</v>
      </c>
      <c r="DG5" s="28">
        <v>98</v>
      </c>
      <c r="DH5" s="28">
        <v>99</v>
      </c>
      <c r="DI5" s="28">
        <v>100</v>
      </c>
      <c r="DJ5" s="28">
        <v>101</v>
      </c>
      <c r="DK5" s="28">
        <v>102</v>
      </c>
      <c r="DL5" s="28">
        <v>103</v>
      </c>
      <c r="DM5" s="28">
        <v>104</v>
      </c>
      <c r="DN5" s="28">
        <v>105</v>
      </c>
      <c r="DO5" s="28">
        <v>106</v>
      </c>
      <c r="DP5" s="28">
        <v>107</v>
      </c>
      <c r="DQ5" s="28">
        <v>108</v>
      </c>
      <c r="DR5" s="28">
        <v>109</v>
      </c>
      <c r="DS5" s="28">
        <v>110</v>
      </c>
      <c r="DT5" s="28">
        <v>111</v>
      </c>
      <c r="DU5" s="28">
        <v>112</v>
      </c>
      <c r="DV5" s="28">
        <v>113</v>
      </c>
      <c r="DW5" s="28">
        <v>114</v>
      </c>
      <c r="DX5" s="28">
        <v>115</v>
      </c>
      <c r="DY5" s="28">
        <v>116</v>
      </c>
      <c r="DZ5" s="28">
        <v>117</v>
      </c>
      <c r="EA5" s="28">
        <v>118</v>
      </c>
      <c r="EB5" s="28">
        <v>119</v>
      </c>
      <c r="EC5" s="28">
        <v>120</v>
      </c>
      <c r="ED5" s="28">
        <v>121</v>
      </c>
      <c r="EE5" s="28">
        <v>122</v>
      </c>
      <c r="EF5" s="28">
        <v>123</v>
      </c>
      <c r="EG5" s="28">
        <v>124</v>
      </c>
      <c r="EH5" s="28">
        <v>125</v>
      </c>
      <c r="EI5" s="28">
        <v>126</v>
      </c>
      <c r="EJ5" s="28">
        <v>127</v>
      </c>
      <c r="EK5" s="28">
        <v>128</v>
      </c>
      <c r="EL5" s="28">
        <v>129</v>
      </c>
      <c r="EM5" s="28">
        <v>130</v>
      </c>
      <c r="EN5" s="28">
        <v>131</v>
      </c>
      <c r="EO5" s="28">
        <v>132</v>
      </c>
      <c r="EP5" s="28">
        <v>133</v>
      </c>
      <c r="EQ5" s="28">
        <v>134</v>
      </c>
      <c r="ER5" s="28">
        <v>135</v>
      </c>
      <c r="ES5" s="28">
        <v>136</v>
      </c>
      <c r="ET5" s="28">
        <v>137</v>
      </c>
      <c r="EU5" s="28">
        <v>138</v>
      </c>
      <c r="EV5" s="28">
        <v>139</v>
      </c>
      <c r="EW5" s="28">
        <v>140</v>
      </c>
      <c r="EX5" s="28">
        <v>141</v>
      </c>
      <c r="EY5" s="28">
        <v>142</v>
      </c>
      <c r="EZ5" s="28">
        <v>143</v>
      </c>
      <c r="FA5" s="28">
        <v>144</v>
      </c>
      <c r="FB5" s="28">
        <v>145</v>
      </c>
      <c r="FC5" s="28">
        <v>146</v>
      </c>
      <c r="FD5" s="28">
        <v>147</v>
      </c>
      <c r="FE5" s="28">
        <v>148</v>
      </c>
      <c r="FF5" s="28">
        <v>149</v>
      </c>
      <c r="FG5" s="28">
        <v>150</v>
      </c>
      <c r="FH5" s="28">
        <v>151</v>
      </c>
      <c r="FI5" s="28">
        <v>152</v>
      </c>
      <c r="FJ5" s="28">
        <v>153</v>
      </c>
      <c r="FK5" s="28">
        <v>154</v>
      </c>
      <c r="FL5" s="28">
        <v>155</v>
      </c>
      <c r="FM5" s="28">
        <v>156</v>
      </c>
      <c r="FN5" s="28">
        <v>157</v>
      </c>
      <c r="FO5" s="28">
        <v>158</v>
      </c>
      <c r="FP5" s="28">
        <v>159</v>
      </c>
      <c r="FQ5" s="28">
        <v>160</v>
      </c>
      <c r="FR5" s="28">
        <v>161</v>
      </c>
      <c r="FS5" s="28">
        <v>162</v>
      </c>
      <c r="FT5" s="28">
        <v>163</v>
      </c>
      <c r="FU5" s="28">
        <v>164</v>
      </c>
      <c r="FV5" s="28">
        <v>165</v>
      </c>
      <c r="FW5" s="28">
        <v>166</v>
      </c>
      <c r="FX5" s="28">
        <v>167</v>
      </c>
      <c r="FY5" s="28">
        <v>168</v>
      </c>
      <c r="FZ5" s="28">
        <v>169</v>
      </c>
      <c r="GA5" s="28">
        <v>170</v>
      </c>
      <c r="GB5" s="28">
        <v>171</v>
      </c>
      <c r="GC5" s="28">
        <v>172</v>
      </c>
      <c r="GD5" s="28">
        <v>173</v>
      </c>
      <c r="GE5" s="28">
        <v>174</v>
      </c>
      <c r="GF5" s="28">
        <v>175</v>
      </c>
      <c r="GG5" s="28">
        <v>176</v>
      </c>
      <c r="GH5" s="28">
        <v>177</v>
      </c>
      <c r="GI5" s="28">
        <v>178</v>
      </c>
      <c r="GJ5" s="28">
        <v>179</v>
      </c>
      <c r="GK5" s="28">
        <v>180</v>
      </c>
      <c r="GL5" s="28">
        <v>181</v>
      </c>
      <c r="GM5" s="28">
        <v>182</v>
      </c>
      <c r="GN5" s="28">
        <v>183</v>
      </c>
      <c r="GO5" s="28">
        <v>184</v>
      </c>
      <c r="GP5" s="28">
        <v>185</v>
      </c>
      <c r="GQ5" s="58" t="s">
        <v>30</v>
      </c>
      <c r="GR5" s="58" t="s">
        <v>52</v>
      </c>
      <c r="GS5" s="106" t="s">
        <v>42</v>
      </c>
      <c r="GT5" s="106" t="s">
        <v>42</v>
      </c>
      <c r="GU5" s="209" t="str">
        <f ca="1">IF(TRIM(MID(GU4,FIND("i=",GU4)+3,2))="1",+"Reposition index "&amp;GV3&amp;" to the left of index "&amp;MID(GZ6,FIND("?",SUBSTITUTE(GZ6,",","?",1))+1,FIND("?",SUBSTITUTE(GZ6,",","?",2))-FIND("?",SUBSTITUTE(GZ6,",","?",1))-1),IF(VALUE(TRIM(MID(GU4,FIND("i=",GU4)+3,2)))=TRIM(GV1)-1,"Reposition index "&amp;GV3&amp;" to the right of index "&amp;OFFSET(GV5,TRIM(GV1)-1,0),"Reposition index "&amp;GV3&amp;" between indices "&amp;OFFSET(GV5,GS3,0)&amp;" and "&amp;OFFSET(GW5,GS3,0)))</f>
        <v>Reposition index 1 between indices , and ,</v>
      </c>
      <c r="GV5" s="91" t="str">
        <f>IF(MID(GW4,1,4)="No b","NBR or NFS",TRIM(MID(GW4,FIND("i=",GW4)+2,5)))</f>
        <v>16</v>
      </c>
      <c r="GW5" s="63" t="str">
        <f ca="1">IF(MID(GW4,1,4)="No b",99999,IF(TRIM(MID(GW4,FIND("i=",GW4)+2,5))="1",+"Reposition index "&amp;GV3&amp;" to the left of index "&amp;MID(GZ6,FIND("?",SUBSTITUTE(GZ6,",","?",1))+1,FIND("?",SUBSTITUTE(GZ6,",","?",2))-FIND("?",SUBSTITUTE(GZ6,",","?",1))-1),IF(VALUE(TRIM(MID(GW4,FIND("i=",GW4)+2,5)))=TRIM(GV1)-1,"Reposition index "&amp;GV3&amp;" to the right of index "&amp;OFFSET(GV5,TRIM(GV1)-1,0)," Reposition index "&amp;GV3&amp;" between indices "&amp;OFFSET(GV5,GV5,0)&amp;" and "&amp;OFFSET(GW5,GV5,0))))</f>
        <v xml:space="preserve"> Reposition index 1 between indices 7 and 26</v>
      </c>
      <c r="GX5" s="49" t="s">
        <v>4</v>
      </c>
      <c r="GY5" s="103"/>
      <c r="GZ5" s="100" t="s">
        <v>38</v>
      </c>
      <c r="HA5" s="81" t="str">
        <f ca="1">IF(ISNUMBER(HQ4),HQ4&amp;","&amp;MAX(HR6:HR20)&amp;","&amp;HS6&amp;","&amp;HT21)</f>
        <v>47.17,30,0,0</v>
      </c>
      <c r="HB5" s="103"/>
      <c r="HC5" s="55"/>
      <c r="HD5" s="219" t="s">
        <v>26</v>
      </c>
      <c r="HE5" s="413" t="s">
        <v>51</v>
      </c>
      <c r="HF5" s="55" t="s">
        <v>21</v>
      </c>
      <c r="HG5" s="104" t="s">
        <v>35</v>
      </c>
      <c r="HH5" s="105">
        <f>_xlfn.MINIFS(HD6:HD190,HE6:HE190,0)</f>
        <v>101.54</v>
      </c>
      <c r="HI5" s="106" t="s">
        <v>3</v>
      </c>
      <c r="HJ5" s="29" t="s">
        <v>0</v>
      </c>
      <c r="HK5" s="106" t="s">
        <v>109</v>
      </c>
      <c r="HL5" s="106" t="s">
        <v>13</v>
      </c>
      <c r="HM5" s="106" t="s">
        <v>66</v>
      </c>
      <c r="HN5" s="338" t="s">
        <v>107</v>
      </c>
      <c r="HO5" s="285" t="s">
        <v>55</v>
      </c>
      <c r="HP5" s="309" t="s">
        <v>167</v>
      </c>
      <c r="HQ5" s="286" t="s">
        <v>56</v>
      </c>
      <c r="HR5" s="287" t="str">
        <f>"Vehicle j delivery load with capacity "&amp;'Vehicle site info'!F5&amp;" cu. ft."</f>
        <v>Vehicle j delivery load with capacity 100 cu. ft.</v>
      </c>
      <c r="HS5" s="288" t="s">
        <v>99</v>
      </c>
      <c r="HT5" s="112"/>
      <c r="HU5" s="49" t="s">
        <v>4</v>
      </c>
      <c r="HV5" s="222">
        <f>FIND(","&amp;HV3&amp;",",","&amp;HX3)</f>
        <v>51</v>
      </c>
      <c r="HW5" s="121">
        <f ca="1">IF(ISNUMBER(HW4),FIND(","&amp;HV3&amp;",",","&amp;OFFSET(HX5,HV4,0)),99999)</f>
        <v>48</v>
      </c>
      <c r="HX5" s="50" t="s">
        <v>62</v>
      </c>
      <c r="HY5" s="55" t="str">
        <f ca="1">IF(ISNUMBER(HQ4),HQ4&amp;","&amp;MAX(HR6:HR20)&amp;","&amp;HS6&amp;","&amp;HM4,"")</f>
        <v>47.17,30,0,0</v>
      </c>
      <c r="HZ5" s="70">
        <f>FIND("*",SUBSTITUTE(HY7,",","*",3))-FIND("*",SUBSTITUTE(HY7,",","*",2))-1</f>
        <v>1</v>
      </c>
      <c r="IA5" s="21"/>
      <c r="IB5" s="47" t="s">
        <v>63</v>
      </c>
      <c r="IC5" s="65" t="s">
        <v>51</v>
      </c>
      <c r="ID5" s="66" t="s">
        <v>21</v>
      </c>
      <c r="IE5" s="67" t="s">
        <v>43</v>
      </c>
      <c r="IF5" s="53" t="str">
        <f>"Location index i to be repositioned "</f>
        <v xml:space="preserve">Location index i to be repositioned </v>
      </c>
      <c r="IG5" s="376" t="s">
        <v>46</v>
      </c>
      <c r="IH5" s="98" t="s">
        <v>64</v>
      </c>
      <c r="II5" s="120" t="s">
        <v>44</v>
      </c>
      <c r="IJ5" s="120" t="s">
        <v>45</v>
      </c>
      <c r="IK5" s="97" t="s">
        <v>34</v>
      </c>
      <c r="IL5" s="135" t="s">
        <v>27</v>
      </c>
      <c r="IM5" s="136" t="s">
        <v>53</v>
      </c>
      <c r="IN5" s="136" t="s">
        <v>29</v>
      </c>
      <c r="IO5" s="137" t="s">
        <v>33</v>
      </c>
      <c r="IP5" s="136" t="s">
        <v>25</v>
      </c>
      <c r="IQ5" s="136" t="s">
        <v>32</v>
      </c>
      <c r="IR5" s="138" t="s">
        <v>47</v>
      </c>
      <c r="IS5" s="139" t="s">
        <v>41</v>
      </c>
      <c r="IT5" s="135" t="s">
        <v>27</v>
      </c>
      <c r="IU5" s="139" t="s">
        <v>54</v>
      </c>
      <c r="IV5" s="140" t="s">
        <v>28</v>
      </c>
      <c r="IW5" s="106"/>
      <c r="IX5"/>
      <c r="IY5"/>
      <c r="IZ5"/>
      <c r="JA5"/>
      <c r="JB5"/>
      <c r="JC5"/>
      <c r="JD5"/>
      <c r="JE5"/>
      <c r="JF5"/>
      <c r="JG5"/>
      <c r="JH5"/>
      <c r="JI5"/>
      <c r="JJ5"/>
      <c r="JK5"/>
      <c r="JL5" s="106"/>
      <c r="JM5" s="106"/>
      <c r="JO5" s="226"/>
      <c r="JP5" s="226" t="str">
        <f>+JF6&amp;" "&amp;JH6</f>
        <v xml:space="preserve"> </v>
      </c>
    </row>
    <row r="6" spans="1:276" ht="15" customHeight="1" thickBot="1" x14ac:dyDescent="0.25">
      <c r="A6" s="282">
        <f>+Input!D19</f>
        <v>1.25</v>
      </c>
      <c r="B6" s="1">
        <v>1</v>
      </c>
      <c r="C6" s="188">
        <f>IF(ISNUMBER(D6),IF(B6&lt;=$H$6,1,IF(B6&lt;=$H$6+$H$7,2,IF(B6&lt;=$H$6+$H$7+$H$8,3,IF(B6&lt;=$H$6+$H$7+$H$8+$H$9,4,
IF(B6&lt;=$H$6+$H$7+$H$8+$H$9+$H$10,5,
IF(B6&lt;=$H$6+$H$7+$H$8+$H$9+$H$10+$H$11,6,
IF(B6&lt;=$H$6+$H$7+$H$8+$H$9+$H$10+$H$11+$H$12,7,
IF(B6&lt;=$H$6+$H$7+$H$8+$H$9+$H$10+$H$11+$H$12+$H$13,8,
IF(B6&lt;=$H$6+$H$7+$H$8+$H$9+$H$10+$H$11+$H$12+$H$13+$H$14,9,
IF(B6&lt;=$H$6+$H$7+$H$8+$H$9+$H$10+$H$11+$H$12+$H$13+$H$14+$H$15,10,
IF(B6&lt;=$H$6+$H$7+$H$8+$H$9+$H$10+$H$11+$H$12+$H$13+$H$14+$H$15+$H$16,11,
IF(B6&lt;=$H$6+$H$7+$H$8+$H$9+$H$10+$H$11+$H$12+$H$13+$H$14+$H$15+$H$16+$H$17,12,
IF(B6&lt;=$H$6+$H$7+$H$8+$H$9+$H$10+$H$11+$H$12+$H$13+$H$14+$H$15+$H$16+$H$17+$H$18,13,
IF(B6&lt;=$H$6+$H$7+$H$8+$H$9+$H$10+$H$11+$H$12+$H$13+$H$14+$H$15+$H$16+$H$17+$H$18+$H$19,14,15)))))))))))))),)</f>
        <v>1</v>
      </c>
      <c r="D6" s="230">
        <f>+HL6</f>
        <v>25</v>
      </c>
      <c r="E6" s="164">
        <f>IF(ISNUMBER(D6),IF(C6&lt;&gt;C5,INDEX($M$6:$CJ$80,1,D6+1),INDEX($M$6:$CJ$80,MIN(D6,D5)+1,MAX(D6,D5)+1))+IF(C6&lt;&gt;C7,INDEX($M$6:$CJ$80,1,D6+1),0),"")</f>
        <v>4.42</v>
      </c>
      <c r="F6" s="1">
        <f ca="1">IF(ISNUMBER(D6),OFFSET($A$5,D6,0),"")</f>
        <v>1.25</v>
      </c>
      <c r="G6" s="1">
        <v>1</v>
      </c>
      <c r="H6" s="192">
        <v>32</v>
      </c>
      <c r="I6" s="425">
        <f>IF(H6&gt;0,SUMIF($C$6:$C$80,G6,$E$6:$E$80),"")</f>
        <v>47.169999999999995</v>
      </c>
      <c r="J6" s="189">
        <f ca="1">IF(H6&gt;0,SUMIF($C$6:$C$80,G6,$F$6:$F$80),"")</f>
        <v>30</v>
      </c>
      <c r="K6" s="7">
        <f>IF(H2=1,0,MAX(I6:I19)-MIN(I6:I19))</f>
        <v>0</v>
      </c>
      <c r="L6" s="291">
        <v>0</v>
      </c>
      <c r="M6" s="282" t="str">
        <f>+[1]Input!M3</f>
        <v>-</v>
      </c>
      <c r="N6" s="282">
        <f>+Input!N3</f>
        <v>2.04</v>
      </c>
      <c r="O6" s="282">
        <f>+Input!O3</f>
        <v>3.22</v>
      </c>
      <c r="P6" s="282">
        <f>+Input!P3</f>
        <v>3.9</v>
      </c>
      <c r="Q6" s="282">
        <f>+Input!Q3</f>
        <v>5.14</v>
      </c>
      <c r="R6" s="282">
        <f>+Input!R3</f>
        <v>4.6399999999999997</v>
      </c>
      <c r="S6" s="282">
        <f>+Input!S3</f>
        <v>20.12</v>
      </c>
      <c r="T6" s="282">
        <f>+Input!T3</f>
        <v>1.8</v>
      </c>
      <c r="U6" s="282">
        <f>+Input!U3</f>
        <v>4.53</v>
      </c>
      <c r="V6" s="282">
        <f>+Input!V3</f>
        <v>5.07</v>
      </c>
      <c r="W6" s="282">
        <f>+Input!W3</f>
        <v>4.91</v>
      </c>
      <c r="X6" s="282">
        <f>+Input!X3</f>
        <v>3.56</v>
      </c>
      <c r="Y6" s="282">
        <f>+Input!Y3</f>
        <v>4.59</v>
      </c>
      <c r="Z6" s="282">
        <f>+Input!Z3</f>
        <v>4.7300000000000004</v>
      </c>
      <c r="AA6" s="282">
        <f>+Input!AA3</f>
        <v>3.68</v>
      </c>
      <c r="AB6" s="282">
        <f>+Input!AB3</f>
        <v>0.66</v>
      </c>
      <c r="AC6" s="282">
        <f>+Input!AC3</f>
        <v>18.54</v>
      </c>
      <c r="AD6" s="282">
        <f>+Input!AD3</f>
        <v>21.83</v>
      </c>
      <c r="AE6" s="282">
        <f>+Input!AE3</f>
        <v>18.23</v>
      </c>
      <c r="AF6" s="282">
        <f>+Input!AF3</f>
        <v>3.14</v>
      </c>
      <c r="AG6" s="282">
        <f>+Input!AG3</f>
        <v>1.2</v>
      </c>
      <c r="AH6" s="282">
        <f>+Input!AH3</f>
        <v>1.25</v>
      </c>
      <c r="AI6" s="282">
        <f>+Input!AI3</f>
        <v>0.68</v>
      </c>
      <c r="AJ6" s="282">
        <f>+Input!AJ3</f>
        <v>1.93</v>
      </c>
      <c r="AK6" s="282">
        <f>+Input!AK3</f>
        <v>4.8</v>
      </c>
      <c r="AL6" s="282">
        <f>+Input!AL3</f>
        <v>4.42</v>
      </c>
      <c r="AM6" s="282">
        <f>+Input!AM3</f>
        <v>4.3899999999999997</v>
      </c>
      <c r="AN6" s="282">
        <f>+Input!AN3</f>
        <v>3.35</v>
      </c>
      <c r="AO6" s="282">
        <f>+Input!AO3</f>
        <v>4.57</v>
      </c>
      <c r="AP6" s="282">
        <f>+Input!AP3</f>
        <v>17.63</v>
      </c>
      <c r="AQ6" s="282">
        <f>+Input!AQ3</f>
        <v>4.1100000000000003</v>
      </c>
      <c r="AR6" s="282">
        <f>+Input!AR3</f>
        <v>4.25</v>
      </c>
      <c r="AS6" s="416">
        <f>+Input!AS3</f>
        <v>2.61</v>
      </c>
      <c r="AT6" s="182">
        <v>99999</v>
      </c>
      <c r="AU6" s="182">
        <v>99999</v>
      </c>
      <c r="AV6" s="182">
        <v>99999</v>
      </c>
      <c r="AW6" s="182">
        <v>99999</v>
      </c>
      <c r="AX6" s="182">
        <v>99999</v>
      </c>
      <c r="AY6" s="182">
        <v>99999</v>
      </c>
      <c r="AZ6" s="182">
        <v>99999</v>
      </c>
      <c r="BA6" s="182">
        <v>99999</v>
      </c>
      <c r="BB6" s="182">
        <v>99999</v>
      </c>
      <c r="BC6" s="182">
        <v>99999</v>
      </c>
      <c r="BD6" s="182">
        <v>99999</v>
      </c>
      <c r="BE6" s="182">
        <v>99999</v>
      </c>
      <c r="BF6" s="182">
        <v>99999</v>
      </c>
      <c r="BG6" s="182">
        <v>99999</v>
      </c>
      <c r="BH6" s="182">
        <v>99999</v>
      </c>
      <c r="BI6" s="182">
        <v>99999</v>
      </c>
      <c r="BJ6" s="182">
        <v>99999</v>
      </c>
      <c r="BK6" s="182">
        <v>99999</v>
      </c>
      <c r="BL6" s="182">
        <v>99999</v>
      </c>
      <c r="BM6" s="182">
        <v>99999</v>
      </c>
      <c r="BN6" s="182">
        <v>99999</v>
      </c>
      <c r="BO6" s="182">
        <v>99999</v>
      </c>
      <c r="BP6" s="182">
        <v>99999</v>
      </c>
      <c r="BQ6" s="182">
        <v>99999</v>
      </c>
      <c r="BR6" s="182">
        <v>99999</v>
      </c>
      <c r="BS6" s="182">
        <v>99999</v>
      </c>
      <c r="BT6" s="182">
        <v>99999</v>
      </c>
      <c r="BU6" s="182">
        <v>99999</v>
      </c>
      <c r="BV6" s="182">
        <v>99999</v>
      </c>
      <c r="BW6" s="182">
        <v>99999</v>
      </c>
      <c r="BX6" s="182">
        <v>99999</v>
      </c>
      <c r="BY6" s="182">
        <v>99999</v>
      </c>
      <c r="BZ6" s="182">
        <v>99999</v>
      </c>
      <c r="CA6" s="182">
        <v>99999</v>
      </c>
      <c r="CB6" s="182">
        <v>99999</v>
      </c>
      <c r="CC6" s="182">
        <v>99999</v>
      </c>
      <c r="CD6" s="182">
        <v>99999</v>
      </c>
      <c r="CE6" s="182">
        <v>99999</v>
      </c>
      <c r="CF6" s="182">
        <v>99999</v>
      </c>
      <c r="CG6" s="182">
        <v>99999</v>
      </c>
      <c r="CH6" s="182">
        <v>99999</v>
      </c>
      <c r="CI6" s="182">
        <v>99999</v>
      </c>
      <c r="CJ6" s="182">
        <v>99999</v>
      </c>
      <c r="CK6" s="182">
        <v>99999</v>
      </c>
      <c r="CL6" s="182">
        <v>99999</v>
      </c>
      <c r="CM6" s="182">
        <v>99999</v>
      </c>
      <c r="CN6" s="182">
        <v>99999</v>
      </c>
      <c r="CO6" s="182">
        <v>99999</v>
      </c>
      <c r="CP6" s="182">
        <v>99999</v>
      </c>
      <c r="CQ6" s="182">
        <v>99999</v>
      </c>
      <c r="CR6" s="182">
        <v>99999</v>
      </c>
      <c r="CS6" s="182">
        <v>99999</v>
      </c>
      <c r="CT6" s="182">
        <v>99999</v>
      </c>
      <c r="CU6" s="182">
        <v>99999</v>
      </c>
      <c r="CV6" s="182">
        <v>99999</v>
      </c>
      <c r="CW6" s="182">
        <v>99999</v>
      </c>
      <c r="CX6" s="182">
        <v>99999</v>
      </c>
      <c r="CY6" s="182">
        <v>99999</v>
      </c>
      <c r="CZ6" s="182">
        <v>99999</v>
      </c>
      <c r="DA6" s="182">
        <v>99999</v>
      </c>
      <c r="DB6" s="182">
        <v>99999</v>
      </c>
      <c r="DC6" s="182">
        <v>99999</v>
      </c>
      <c r="DD6" s="182">
        <v>99999</v>
      </c>
      <c r="DE6" s="182">
        <v>99999</v>
      </c>
      <c r="DF6" s="182">
        <v>99999</v>
      </c>
      <c r="DG6" s="182">
        <v>99999</v>
      </c>
      <c r="DH6" s="182">
        <v>99999</v>
      </c>
      <c r="DI6" s="182">
        <v>99999</v>
      </c>
      <c r="DJ6" s="182">
        <v>99999</v>
      </c>
      <c r="DK6" s="182">
        <v>99999</v>
      </c>
      <c r="DL6" s="182">
        <v>99999</v>
      </c>
      <c r="DM6" s="182">
        <v>99999</v>
      </c>
      <c r="DN6" s="182">
        <v>99999</v>
      </c>
      <c r="DO6" s="182">
        <v>99999</v>
      </c>
      <c r="DP6" s="182">
        <v>99999</v>
      </c>
      <c r="DQ6" s="182">
        <v>99999</v>
      </c>
      <c r="DR6" s="182">
        <v>99999</v>
      </c>
      <c r="DS6" s="182">
        <v>99999</v>
      </c>
      <c r="DT6" s="182">
        <v>99999</v>
      </c>
      <c r="DU6" s="182">
        <v>99999</v>
      </c>
      <c r="DV6" s="182">
        <v>99999</v>
      </c>
      <c r="DW6" s="182">
        <v>99999</v>
      </c>
      <c r="DX6" s="182">
        <v>99999</v>
      </c>
      <c r="DY6" s="182">
        <v>99999</v>
      </c>
      <c r="DZ6" s="182">
        <v>99999</v>
      </c>
      <c r="EA6" s="182">
        <v>99999</v>
      </c>
      <c r="EB6" s="182">
        <v>99999</v>
      </c>
      <c r="EC6" s="182">
        <v>99999</v>
      </c>
      <c r="ED6" s="182">
        <v>99999</v>
      </c>
      <c r="EE6" s="182">
        <v>99999</v>
      </c>
      <c r="EF6" s="182">
        <v>99999</v>
      </c>
      <c r="EG6" s="182">
        <v>99999</v>
      </c>
      <c r="EH6" s="182">
        <v>99999</v>
      </c>
      <c r="EI6" s="182">
        <v>99999</v>
      </c>
      <c r="EJ6" s="182">
        <v>99999</v>
      </c>
      <c r="EK6" s="182">
        <v>99999</v>
      </c>
      <c r="EL6" s="182">
        <v>99999</v>
      </c>
      <c r="EM6" s="182">
        <v>99999</v>
      </c>
      <c r="EN6" s="182">
        <v>99999</v>
      </c>
      <c r="EO6" s="182">
        <v>99999</v>
      </c>
      <c r="EP6" s="182">
        <v>99999</v>
      </c>
      <c r="EQ6" s="182">
        <v>99999</v>
      </c>
      <c r="ER6" s="182">
        <v>99999</v>
      </c>
      <c r="ES6" s="182">
        <v>99999</v>
      </c>
      <c r="ET6" s="182">
        <v>99999</v>
      </c>
      <c r="EU6" s="182">
        <v>99999</v>
      </c>
      <c r="EV6" s="182">
        <v>99999</v>
      </c>
      <c r="EW6" s="182">
        <v>99999</v>
      </c>
      <c r="EX6" s="182">
        <v>99999</v>
      </c>
      <c r="EY6" s="182">
        <v>99999</v>
      </c>
      <c r="EZ6" s="182">
        <v>99999</v>
      </c>
      <c r="FA6" s="182">
        <v>99999</v>
      </c>
      <c r="FB6" s="182">
        <v>99999</v>
      </c>
      <c r="FC6" s="182">
        <v>99999</v>
      </c>
      <c r="FD6" s="182">
        <v>99999</v>
      </c>
      <c r="FE6" s="182">
        <v>99999</v>
      </c>
      <c r="FF6" s="182">
        <v>99999</v>
      </c>
      <c r="FG6" s="182">
        <v>99999</v>
      </c>
      <c r="FH6" s="182">
        <v>99999</v>
      </c>
      <c r="FI6" s="182">
        <v>99999</v>
      </c>
      <c r="FJ6" s="182">
        <v>99999</v>
      </c>
      <c r="FK6" s="182">
        <v>99999</v>
      </c>
      <c r="FL6" s="182">
        <v>99999</v>
      </c>
      <c r="FM6" s="182">
        <v>99999</v>
      </c>
      <c r="FN6" s="182">
        <v>99999</v>
      </c>
      <c r="FO6" s="182">
        <v>99999</v>
      </c>
      <c r="FP6" s="182">
        <v>99999</v>
      </c>
      <c r="FQ6" s="182">
        <v>99999</v>
      </c>
      <c r="FR6" s="182">
        <v>99999</v>
      </c>
      <c r="FS6" s="182">
        <v>99999</v>
      </c>
      <c r="FT6" s="182">
        <v>99999</v>
      </c>
      <c r="FU6" s="182">
        <v>99999</v>
      </c>
      <c r="FV6" s="182">
        <v>99999</v>
      </c>
      <c r="FW6" s="182">
        <v>99999</v>
      </c>
      <c r="FX6" s="182">
        <v>99999</v>
      </c>
      <c r="FY6" s="182">
        <v>99999</v>
      </c>
      <c r="FZ6" s="182">
        <v>99999</v>
      </c>
      <c r="GA6" s="182">
        <v>99999</v>
      </c>
      <c r="GB6" s="182">
        <v>99999</v>
      </c>
      <c r="GC6" s="182">
        <v>99999</v>
      </c>
      <c r="GD6" s="182">
        <v>99999</v>
      </c>
      <c r="GE6" s="182">
        <v>99999</v>
      </c>
      <c r="GF6" s="182">
        <v>99999</v>
      </c>
      <c r="GG6" s="182">
        <v>99999</v>
      </c>
      <c r="GH6" s="182">
        <v>99999</v>
      </c>
      <c r="GI6" s="132">
        <v>99999</v>
      </c>
      <c r="GJ6" s="132">
        <v>99999</v>
      </c>
      <c r="GK6" s="132">
        <v>99999</v>
      </c>
      <c r="GL6" s="132">
        <v>99999</v>
      </c>
      <c r="GM6" s="132">
        <v>99999</v>
      </c>
      <c r="GN6" s="132">
        <v>99999</v>
      </c>
      <c r="GO6" s="132">
        <v>99999</v>
      </c>
      <c r="GP6" s="132">
        <v>99999</v>
      </c>
      <c r="GQ6" s="28">
        <v>0</v>
      </c>
      <c r="GR6" s="28" t="s">
        <v>11</v>
      </c>
      <c r="GS6" s="55"/>
      <c r="GT6" s="90"/>
      <c r="GU6" s="29"/>
      <c r="GV6" s="29">
        <f>+GV3</f>
        <v>1</v>
      </c>
      <c r="GW6" s="59">
        <f>+GV3</f>
        <v>1</v>
      </c>
      <c r="GX6" s="29">
        <v>1</v>
      </c>
      <c r="GY6" s="85"/>
      <c r="GZ6" s="87" t="str">
        <f>+GV3&amp;","&amp;GX3</f>
        <v>1,18,16,17,29,6,23,15,22,21,14,30,28,32,20,7,26,4,27,19,2,3,31,13,24,10,9,5,8,25,11,</v>
      </c>
      <c r="HA6" s="82" t="str">
        <f t="dataTable" ref="HA6:HA190" dt2D="0" dtr="0" r1="HI1" ca="1"/>
        <v>101.92,30,0,0</v>
      </c>
      <c r="HB6" s="107">
        <f>FIND(CHAR(1),SUBSTITUTE(HA6,",",CHAR(1),1))</f>
        <v>7</v>
      </c>
      <c r="HC6" s="56">
        <f>FIND(CHAR(1),SUBSTITUTE(HA6,",",CHAR(1),2))</f>
        <v>10</v>
      </c>
      <c r="HD6" s="108">
        <f t="shared" ref="HD6:HD37" si="0">_xlfn.NUMBERVALUE(IF(AND(GX6&lt;=$GV$1-1,HE6&lt;=$L$2),_xlfn.NUMBERVALUE(MID(HA6,1,HB6-1)),99999))</f>
        <v>101.92</v>
      </c>
      <c r="HE6" s="219">
        <f>IF(GX6&lt;=$GV$1-1,_xlfn.NUMBERVALUE(MID(HA6,FIND("*",SUBSTITUTE(HA6,",","*",3))+1,LEN(HA6)-2)),99999)</f>
        <v>0</v>
      </c>
      <c r="HF6" s="55">
        <f>_xlfn.NUMBERVALUE(IF(GX6&lt;=$GV$1-1,MID(TRIM(HA6),HC6+1,FIND("*",SUBSTITUTE(HA6,",","*",3))-HC6),99999))</f>
        <v>0</v>
      </c>
      <c r="HG6" s="108" t="str">
        <f>IF(AND(HD6&lt;&gt;99999,HE6=0,HF6&lt;=$P$2),"FEAS.","NFS")</f>
        <v>FEAS.</v>
      </c>
      <c r="HH6" s="85">
        <f>+IF(AND(HD6=$HH$5,HE6=0),1,0)</f>
        <v>0</v>
      </c>
      <c r="HI6" s="109">
        <f>IF(HJ6&lt;$HH$1,FIND(CHAR(1),SUBSTITUTE($HI$1,",",CHAR(1),HJ6)),"")</f>
        <v>3</v>
      </c>
      <c r="HJ6" s="29">
        <v>1</v>
      </c>
      <c r="HK6" s="85">
        <f>+IF(HJ6&lt;=$HH$1-1,
IF(HJ6&lt;=$HP$6,1,
IF(HJ6&lt;=SUM($HP$6:$HP$7),2,
IF(HJ6&lt;=SUM($HP$6:$HP$8),3,
IF(HJ6&lt;=SUM($HP$6:$HP$9),4,
IF(HJ6&lt;=SUM($HP$6:$HP$10),5,
IF(HJ6&lt;=SUM($HP$6:$HP$11),6,
IF(HJ6&lt;=SUM($HP$6:$HP$12),7,
IF(HJ6&lt;=SUM($HP$6:$HP$13),8,
IF(HJ6&lt;=SUM($HP$6:$HP$14),9,
IF(HJ6&lt;=SUM($HP$6:$HP$15),10,IF(HJ6&lt;=SUM($HP$6:$HP$16),11, IF(HJ6&lt;=SUM($HP$6:$HP$17),12,IF(HJ6&lt;=SUM($HP$6:$HP$18),13,
IF(HJ6&lt;=SUM($HP$6:$HP$19),14,15)))))))))))))),"")</f>
        <v>1</v>
      </c>
      <c r="HL6" s="85">
        <f>IF(HJ6&lt;=$HH$1-1,VALUE(MID($HI$1,1,HI6-1)),"")</f>
        <v>25</v>
      </c>
      <c r="HM6" s="108" cm="1">
        <f t="array" ref="HM6">IF(HJ6&lt;=$HH$1-1,IF(HK6&lt;&gt;HK5,INDEX($M$6:$GP$190,1,HL6+1),INDEX($M$6:$GP$190,MIN(HL6,HL5)+1,MAX(HL6,HL5)+1))+IF(HK6&lt;&gt;HK7,INDEX($M$6:$GP$190,1,HL6+1),0),"")</f>
        <v>4.42</v>
      </c>
      <c r="HN6" s="280" t="str">
        <f ca="1">IF(ISNUMBER(HL6),'Vehicle site info'!AK9,"")</f>
        <v>8:58 AM, 8:00 AM, 1</v>
      </c>
      <c r="HO6" s="29">
        <v>1</v>
      </c>
      <c r="HP6" s="310">
        <v>24</v>
      </c>
      <c r="HQ6" s="85">
        <f>IF(ISNUMBER(HP6),SUMIF($HK$6:$HK$190,HO6,$HM$6:$HM$190),"")</f>
        <v>47.169999999999995</v>
      </c>
      <c r="HR6" s="198">
        <f ca="1">IF(ISNUMBER(HK6),'Vehicle site info'!J9,"")</f>
        <v>30</v>
      </c>
      <c r="HS6" s="113">
        <f>IF(COUNTIF(HP6:HP20,"&gt;0")=1,0,MAX(HQ6:HQ20)-MIN(HQ6:HQ20))</f>
        <v>0</v>
      </c>
      <c r="HT6" s="72">
        <f ca="1">IF(AND(ISNUMBER(HR6)=TRUE,HR6&gt;'Vehicle site info'!$F$5),HR6-'Vehicle site info'!$F$5,0)</f>
        <v>0</v>
      </c>
      <c r="HU6" s="72">
        <v>1</v>
      </c>
      <c r="HV6" s="73" t="str">
        <f>IF(AND(ISNUMBER(HU6),ISNUMBER(FIND(","&amp;HU6&amp;",",$HX$3))), IF(HU6=$HV$3,"N/A",SUBSTITUTE($HX$3,","&amp;$HV$3&amp;",",","&amp;-HU6&amp;",",1)),"")</f>
        <v>N/A</v>
      </c>
      <c r="HW6" s="74" t="str">
        <f>IF(ISNUMBER(HU6), IF(ISNUMBER(FIND("N/A",HV6)),"N/A",SUBSTITUTE(HV6,","&amp;HU6&amp;",",","&amp;$HV$3&amp;",")), " ")</f>
        <v>N/A</v>
      </c>
      <c r="HX6" s="88" t="str">
        <f>IF(ISNUMBER(HU6),IF(ISNUMBER(FIND("N/A",HW6)),"N/A",SUBSTITUTE(SUBSTITUTE(SUBSTITUTE(HW6,"-",""),",","",1),",","",$HY$1)),"")</f>
        <v>N/A</v>
      </c>
      <c r="HY6" s="55" t="str">
        <f t="dataTable" ref="HY6:HY190" dt2D="0" dtr="0" r1="HI1" ca="1"/>
        <v>0,0,0,1</v>
      </c>
      <c r="HZ6" s="71">
        <f>FIND(CHAR(1),SUBSTITUTE(HY6,",",CHAR(1),1))</f>
        <v>2</v>
      </c>
      <c r="IA6" s="75">
        <f>FIND(CHAR(1),SUBSTITUTE(HY6,",",CHAR(1),2))</f>
        <v>4</v>
      </c>
      <c r="IB6" s="387">
        <f>_xlfn.NUMBERVALUE(IF(AND(HU6&lt;&gt;$HV$3,HU6&lt;=32),_xlfn.NUMBERVALUE(MID(HY6,1,HZ6-1)),99999))</f>
        <v>99999</v>
      </c>
      <c r="IC6" s="143">
        <f>IF(HU6&lt;=$HP$4,_xlfn.NUMBERVALUE(MID(HY6,FIND("*",SUBSTITUTE(HY6,",","*",2))+1,FIND("*",SUBSTITUTE(HY6,",","*",3))-FIND("*",SUBSTITUTE(HY6,",","*",2))-1)),99999)</f>
        <v>0</v>
      </c>
      <c r="ID6" s="71">
        <f>_xlfn.NUMBERVALUE(IF(AND(HU6&lt;&gt;$HV$3,HU6&lt;=$HP$4),MID(TRIM(HY6),IA6+1,FIND("*",SUBSTITUTE(HY6,",","*",3))-IA6),99999))</f>
        <v>99999</v>
      </c>
      <c r="IE6" s="76">
        <f>IF(AND(IB6&lt;&gt;99999,IC6=0,ID6&lt;=$P$2),_xlfn.NUMBERVALUE(IB6),99999)</f>
        <v>99999</v>
      </c>
      <c r="IF6" s="446">
        <f>IF(HU6&lt;=32,HU6,99999)</f>
        <v>1</v>
      </c>
      <c r="IG6" s="88" t="str">
        <f>IF(IO6&lt;99999,IF($GV$3&lt;&gt;IO6,IG6,$GW$4),99999)</f>
        <v>Feasible outcome with fleet distance = 101.54 at i=  16</v>
      </c>
      <c r="IH6" s="30">
        <f>IF(OR(IF6=99999,ISERROR(FIND("Feasible",IG6,1))),99999,_xlfn.NUMBERVALUE(FIND("at",IG6,1)-FIND("distance =",IG6,1)-12))</f>
        <v>6</v>
      </c>
      <c r="II6" s="108">
        <f>IF(AND(IF6&lt;&gt;99999,MID(IG6,1,4)&lt;&gt;"No b"),_xlfn.NUMBERVALUE(MID(IG6,FIND("=",IG6,1)+2,IH6)),99999)</f>
        <v>101.54</v>
      </c>
      <c r="IJ6" s="133" t="str">
        <f ca="1">IF(IF6=99999,"-",IF($GV$3&lt;&gt;IF6,IJ6,$GW$5))</f>
        <v xml:space="preserve"> Reposition index 1 between indices 7 and 26</v>
      </c>
      <c r="IK6" s="84">
        <v>1</v>
      </c>
      <c r="IL6" s="429">
        <f ca="1">IF(OR(MIN($II$6:$II$190)=99999,MIN($II$6:$II$190)=0),"-",MIN($II$6:$II$190))</f>
        <v>101.54</v>
      </c>
      <c r="IM6" s="151">
        <f t="shared" ref="IM6:IM13" ca="1" si="1">IF(IL6="-","-",MATCH(IL6,$II$6:$II$190,0))</f>
        <v>1</v>
      </c>
      <c r="IN6" s="152" t="str">
        <f ca="1">IF(IM6="-","-",OFFSET($IJ$5,IM6,0))</f>
        <v xml:space="preserve"> Reposition index 1 between indices 7 and 26</v>
      </c>
      <c r="IO6" s="141">
        <f t="shared" ref="IO6:IO25" si="2">IF(HU6&lt;=$J$2,HU6,99999)</f>
        <v>1</v>
      </c>
      <c r="IP6" s="71">
        <f>IF(IO6&lt;99999,IF($HV$3&lt;&gt;IO6,IP6, $HV$4),99999)</f>
        <v>7</v>
      </c>
      <c r="IQ6" s="385">
        <f t="shared" ref="IQ6:IQ37" si="3">IF(IO6=99999,"-", IF($HV$3&lt;&gt;IO6,IQ6, $HW$4))</f>
        <v>106.11</v>
      </c>
      <c r="IR6" s="386">
        <f>IF(ISNUMBER(IQ6),IQ6,99999)</f>
        <v>106.11</v>
      </c>
      <c r="IS6" s="75">
        <v>1</v>
      </c>
      <c r="IT6" s="383">
        <f ca="1">IF(MIN($IR$6:$IR$190)=99999,"-",MIN($IR$6:$IR$190))</f>
        <v>106.11</v>
      </c>
      <c r="IU6" s="143">
        <f ca="1">IF(OR(IT6="-",IT6=0,IT6=99999),"-",MATCH(IT6,$IQ$6:$IQ$190,0))</f>
        <v>1</v>
      </c>
      <c r="IV6" s="75" t="str">
        <f ca="1">IF(IU6="-","-",OFFSET($IO$5,IU6,0)&amp;" and "&amp;OFFSET($IP$5,IU6,0))</f>
        <v>1 and 7</v>
      </c>
      <c r="IW6" s="7">
        <v>1</v>
      </c>
      <c r="JL6" s="68"/>
      <c r="JM6" s="31"/>
      <c r="JN6" s="31"/>
      <c r="JO6" s="32" t="s">
        <v>68</v>
      </c>
      <c r="JP6" s="31" t="str">
        <f t="dataTable" ref="JP6:JP11" dt2D="0" dtr="0" r1="JI4"/>
        <v xml:space="preserve"> </v>
      </c>
    </row>
    <row r="7" spans="1:276" ht="19" customHeight="1" thickBot="1" x14ac:dyDescent="0.25">
      <c r="A7" s="282">
        <f>+Input!D20</f>
        <v>1.25</v>
      </c>
      <c r="B7" s="1">
        <v>2</v>
      </c>
      <c r="C7" s="188">
        <f t="shared" ref="C7:C70" si="4">IF(ISNUMBER(D7),IF(B7&lt;=$H$6,1,IF(B7&lt;=$H$6+$H$7,2,IF(B7&lt;=$H$6+$H$7+$H$8,3,IF(B7&lt;=$H$6+$H$7+$H$8+$H$9,4,
IF(B7&lt;=$H$6+$H$7+$H$8+$H$9+$H$10,5,
IF(B7&lt;=$H$6+$H$7+$H$8+$H$9+$H$10+$H$11,6,
IF(B7&lt;=$H$6+$H$7+$H$8+$H$9+$H$10+$H$11+$H$12,7,
IF(B7&lt;=$H$6+$H$7+$H$8+$H$9+$H$10+$H$11+$H$12+$H$13,8,
IF(B7&lt;=$H$6+$H$7+$H$8+$H$9+$H$10+$H$11+$H$12+$H$13+$H$14,9,
IF(B7&lt;=$H$6+$H$7+$H$8+$H$9+$H$10+$H$11+$H$12+$H$13+$H$14+$H$15,10,
IF(B7&lt;=$H$6+$H$7+$H$8+$H$9+$H$10+$H$11+$H$12+$H$13+$H$14+$H$15+$H$16,11,
IF(B7&lt;=$H$6+$H$7+$H$8+$H$9+$H$10+$H$11+$H$12+$H$13+$H$14+$H$15+$H$16+$H$17,12,
IF(B7&lt;=$H$6+$H$7+$H$8+$H$9+$H$10+$H$11+$H$12+$H$13+$H$14+$H$15+$H$16+$H$17+$H$18,13,
IF(B7&lt;=$H$6+$H$7+$H$8+$H$9+$H$10+$H$11+$H$12+$H$13+$H$14+$H$15+$H$16+$H$17+$H$18+$H$19,14,15)))))))))))))),)</f>
        <v>1</v>
      </c>
      <c r="D7" s="230">
        <f t="shared" ref="D7:D54" si="5">+HL7</f>
        <v>8</v>
      </c>
      <c r="E7" s="18">
        <f t="shared" ref="E7:E70" si="6">IF(ISNUMBER(D7),IF(C7&lt;&gt;C6,INDEX($M$6:$CJ$80,1,D7+1),INDEX($M$6:$CJ$80,MIN(D7,D6)+1,MAX(D7,D6)+1))+IF(C7&lt;&gt;C8,INDEX($M$6:$CJ$80,1,D7+1),0),"")</f>
        <v>0.19</v>
      </c>
      <c r="F7" s="1">
        <f t="shared" ref="F7:F70" ca="1" si="7">IF(ISNUMBER(D7),OFFSET($A$5,D7,0),"")</f>
        <v>1.25</v>
      </c>
      <c r="G7" s="1">
        <v>2</v>
      </c>
      <c r="H7" s="192"/>
      <c r="I7" s="64" t="str">
        <f t="shared" ref="I7:I19" si="8">IF(H7&gt;0,SUMIF($C$6:$C$80,G7,$E$6:$E$80),"")</f>
        <v/>
      </c>
      <c r="J7" s="17" t="str">
        <f t="shared" ref="J7:J20" si="9">IF(H7&gt;0,SUMIF($C$6:$C$80,G7,$F$6:$F$80),"")</f>
        <v/>
      </c>
      <c r="K7" s="7"/>
      <c r="L7" s="291">
        <v>1</v>
      </c>
      <c r="M7" s="220"/>
      <c r="N7" s="392" t="s">
        <v>11</v>
      </c>
      <c r="O7" s="282">
        <f>+Input!O4</f>
        <v>3.1</v>
      </c>
      <c r="P7" s="282">
        <f>+Input!P4</f>
        <v>4.43</v>
      </c>
      <c r="Q7" s="282">
        <f>+Input!Q4</f>
        <v>4.75</v>
      </c>
      <c r="R7" s="282">
        <f>+Input!R4</f>
        <v>5.17</v>
      </c>
      <c r="S7" s="282">
        <f>+Input!S4</f>
        <v>20.65</v>
      </c>
      <c r="T7" s="282">
        <f>+Input!T4</f>
        <v>0.24</v>
      </c>
      <c r="U7" s="282">
        <f>+Input!U4</f>
        <v>5.0599999999999996</v>
      </c>
      <c r="V7" s="282">
        <f>+Input!V4</f>
        <v>5.6</v>
      </c>
      <c r="W7" s="282">
        <f>+Input!W4</f>
        <v>5.44</v>
      </c>
      <c r="X7" s="282">
        <f>+Input!X4</f>
        <v>4.0999999999999996</v>
      </c>
      <c r="Y7" s="282">
        <f>+Input!Y4</f>
        <v>3.38</v>
      </c>
      <c r="Z7" s="282">
        <f>+Input!Z4</f>
        <v>5.26</v>
      </c>
      <c r="AA7" s="282">
        <f>+Input!AA4</f>
        <v>5.17</v>
      </c>
      <c r="AB7" s="282">
        <f>+Input!AB4</f>
        <v>2.56</v>
      </c>
      <c r="AC7" s="282">
        <f>+Input!AC4</f>
        <v>16.88</v>
      </c>
      <c r="AD7" s="282">
        <f>+Input!AD4</f>
        <v>13.53</v>
      </c>
      <c r="AE7" s="282">
        <f>+Input!AE4</f>
        <v>16.57</v>
      </c>
      <c r="AF7" s="282">
        <f>+Input!AF4</f>
        <v>3.11</v>
      </c>
      <c r="AG7" s="282">
        <f>+Input!AG4</f>
        <v>1.27</v>
      </c>
      <c r="AH7" s="282">
        <f>+Input!AH4</f>
        <v>2.74</v>
      </c>
      <c r="AI7" s="282">
        <f>+Input!AI4</f>
        <v>2.17</v>
      </c>
      <c r="AJ7" s="282">
        <f>+Input!AJ4</f>
        <v>3.42</v>
      </c>
      <c r="AK7" s="282">
        <f>+Input!AK4</f>
        <v>5.33</v>
      </c>
      <c r="AL7" s="282">
        <f>+Input!AL4</f>
        <v>4.95</v>
      </c>
      <c r="AM7" s="282">
        <f>+Input!AM4</f>
        <v>3.58</v>
      </c>
      <c r="AN7" s="282">
        <f>+Input!AN4</f>
        <v>3.33</v>
      </c>
      <c r="AO7" s="282">
        <f>+Input!AO4</f>
        <v>6.06</v>
      </c>
      <c r="AP7" s="282">
        <f>+Input!AP4</f>
        <v>18.170000000000002</v>
      </c>
      <c r="AQ7" s="282">
        <f>+Input!AQ4</f>
        <v>5.6</v>
      </c>
      <c r="AR7" s="282">
        <f>+Input!AR4</f>
        <v>4.78</v>
      </c>
      <c r="AS7" s="416">
        <f>+Input!AS4</f>
        <v>2.4700000000000002</v>
      </c>
      <c r="AT7" s="182">
        <v>99999</v>
      </c>
      <c r="AU7" s="182">
        <v>99999</v>
      </c>
      <c r="AV7" s="182">
        <v>99999</v>
      </c>
      <c r="AW7" s="182">
        <v>99999</v>
      </c>
      <c r="AX7" s="182">
        <v>99999</v>
      </c>
      <c r="AY7" s="182">
        <v>99999</v>
      </c>
      <c r="AZ7" s="182">
        <v>99999</v>
      </c>
      <c r="BA7" s="182">
        <v>99999</v>
      </c>
      <c r="BB7" s="182">
        <v>99999</v>
      </c>
      <c r="BC7" s="182">
        <v>99999</v>
      </c>
      <c r="BD7" s="182">
        <v>99999</v>
      </c>
      <c r="BE7" s="182">
        <v>99999</v>
      </c>
      <c r="BF7" s="182">
        <v>99999</v>
      </c>
      <c r="BG7" s="182">
        <v>99999</v>
      </c>
      <c r="BH7" s="182">
        <v>99999</v>
      </c>
      <c r="BI7" s="182">
        <v>99999</v>
      </c>
      <c r="BJ7" s="182">
        <v>99999</v>
      </c>
      <c r="BK7" s="182">
        <v>99999</v>
      </c>
      <c r="BL7" s="182">
        <v>99999</v>
      </c>
      <c r="BM7" s="182">
        <v>99999</v>
      </c>
      <c r="BN7" s="182">
        <v>99999</v>
      </c>
      <c r="BO7" s="182">
        <v>99999</v>
      </c>
      <c r="BP7" s="182">
        <v>99999</v>
      </c>
      <c r="BQ7" s="182">
        <v>99999</v>
      </c>
      <c r="BR7" s="182">
        <v>99999</v>
      </c>
      <c r="BS7" s="182">
        <v>99999</v>
      </c>
      <c r="BT7" s="182">
        <v>99999</v>
      </c>
      <c r="BU7" s="182">
        <v>99999</v>
      </c>
      <c r="BV7" s="182">
        <v>99999</v>
      </c>
      <c r="BW7" s="182">
        <v>99999</v>
      </c>
      <c r="BX7" s="182">
        <v>99999</v>
      </c>
      <c r="BY7" s="182">
        <v>99999</v>
      </c>
      <c r="BZ7" s="182">
        <v>99999</v>
      </c>
      <c r="CA7" s="182">
        <v>99999</v>
      </c>
      <c r="CB7" s="182">
        <v>99999</v>
      </c>
      <c r="CC7" s="182">
        <v>99999</v>
      </c>
      <c r="CD7" s="182">
        <v>99999</v>
      </c>
      <c r="CE7" s="182">
        <v>99999</v>
      </c>
      <c r="CF7" s="182">
        <v>99999</v>
      </c>
      <c r="CG7" s="182">
        <v>99999</v>
      </c>
      <c r="CH7" s="182">
        <v>99999</v>
      </c>
      <c r="CI7" s="182">
        <v>99999</v>
      </c>
      <c r="CJ7" s="182">
        <v>99999</v>
      </c>
      <c r="CK7" s="182">
        <v>99999</v>
      </c>
      <c r="CL7" s="182">
        <v>99999</v>
      </c>
      <c r="CM7" s="182">
        <v>99999</v>
      </c>
      <c r="CN7" s="182">
        <v>99999</v>
      </c>
      <c r="CO7" s="183">
        <v>99999</v>
      </c>
      <c r="CP7" s="183">
        <v>99999</v>
      </c>
      <c r="CQ7" s="183">
        <v>99999</v>
      </c>
      <c r="CR7" s="183">
        <v>99999</v>
      </c>
      <c r="CS7" s="183">
        <v>99999</v>
      </c>
      <c r="CT7" s="183">
        <v>99999</v>
      </c>
      <c r="CU7" s="183">
        <v>99999</v>
      </c>
      <c r="CV7" s="183">
        <v>99999</v>
      </c>
      <c r="CW7" s="183">
        <v>99999</v>
      </c>
      <c r="CX7" s="183">
        <v>99999</v>
      </c>
      <c r="CY7" s="183">
        <v>99999</v>
      </c>
      <c r="CZ7" s="183">
        <v>99999</v>
      </c>
      <c r="DA7" s="183">
        <v>99999</v>
      </c>
      <c r="DB7" s="183">
        <v>99999</v>
      </c>
      <c r="DC7" s="183">
        <v>99999</v>
      </c>
      <c r="DD7" s="183">
        <v>99999</v>
      </c>
      <c r="DE7" s="183">
        <v>99999</v>
      </c>
      <c r="DF7" s="183">
        <v>99999</v>
      </c>
      <c r="DG7" s="183">
        <v>99999</v>
      </c>
      <c r="DH7" s="183">
        <v>99999</v>
      </c>
      <c r="DI7" s="183">
        <v>99999</v>
      </c>
      <c r="DJ7" s="183">
        <v>99999</v>
      </c>
      <c r="DK7" s="183">
        <v>99999</v>
      </c>
      <c r="DL7" s="183">
        <v>99999</v>
      </c>
      <c r="DM7" s="183">
        <v>99999</v>
      </c>
      <c r="DN7" s="183">
        <v>99999</v>
      </c>
      <c r="DO7" s="183">
        <v>99999</v>
      </c>
      <c r="DP7" s="183">
        <v>99999</v>
      </c>
      <c r="DQ7" s="183">
        <v>99999</v>
      </c>
      <c r="DR7" s="183">
        <v>99999</v>
      </c>
      <c r="DS7" s="183">
        <v>99999</v>
      </c>
      <c r="DT7" s="183">
        <v>99999</v>
      </c>
      <c r="DU7" s="183">
        <v>99999</v>
      </c>
      <c r="DV7" s="183">
        <v>99999</v>
      </c>
      <c r="DW7" s="183">
        <v>99999</v>
      </c>
      <c r="DX7" s="183">
        <v>99999</v>
      </c>
      <c r="DY7" s="183">
        <v>99999</v>
      </c>
      <c r="DZ7" s="183">
        <v>99999</v>
      </c>
      <c r="EA7" s="183">
        <v>99999</v>
      </c>
      <c r="EB7" s="183">
        <v>99999</v>
      </c>
      <c r="EC7" s="183">
        <v>99999</v>
      </c>
      <c r="ED7" s="183">
        <v>99999</v>
      </c>
      <c r="EE7" s="183">
        <v>99999</v>
      </c>
      <c r="EF7" s="183">
        <v>99999</v>
      </c>
      <c r="EG7" s="183">
        <v>99999</v>
      </c>
      <c r="EH7" s="183">
        <v>99999</v>
      </c>
      <c r="EI7" s="183">
        <v>99999</v>
      </c>
      <c r="EJ7" s="183">
        <v>99999</v>
      </c>
      <c r="EK7" s="183">
        <v>99999</v>
      </c>
      <c r="EL7" s="183">
        <v>99999</v>
      </c>
      <c r="EM7" s="183">
        <v>99999</v>
      </c>
      <c r="EN7" s="183">
        <v>99999</v>
      </c>
      <c r="EO7" s="183">
        <v>99999</v>
      </c>
      <c r="EP7" s="183">
        <v>99999</v>
      </c>
      <c r="EQ7" s="183">
        <v>99999</v>
      </c>
      <c r="ER7" s="183">
        <v>99999</v>
      </c>
      <c r="ES7" s="183">
        <v>99999</v>
      </c>
      <c r="ET7" s="183">
        <v>99999</v>
      </c>
      <c r="EU7" s="183">
        <v>99999</v>
      </c>
      <c r="EV7" s="183">
        <v>99999</v>
      </c>
      <c r="EW7" s="183">
        <v>99999</v>
      </c>
      <c r="EX7" s="183">
        <v>99999</v>
      </c>
      <c r="EY7" s="183">
        <v>99999</v>
      </c>
      <c r="EZ7" s="183">
        <v>99999</v>
      </c>
      <c r="FA7" s="183">
        <v>99999</v>
      </c>
      <c r="FB7" s="183">
        <v>99999</v>
      </c>
      <c r="FC7" s="183">
        <v>99999</v>
      </c>
      <c r="FD7" s="183">
        <v>99999</v>
      </c>
      <c r="FE7" s="183">
        <v>99999</v>
      </c>
      <c r="FF7" s="183">
        <v>99999</v>
      </c>
      <c r="FG7" s="183">
        <v>99999</v>
      </c>
      <c r="FH7" s="183">
        <v>99999</v>
      </c>
      <c r="FI7" s="183">
        <v>99999</v>
      </c>
      <c r="FJ7" s="183">
        <v>99999</v>
      </c>
      <c r="FK7" s="183">
        <v>99999</v>
      </c>
      <c r="FL7" s="183">
        <v>99999</v>
      </c>
      <c r="FM7" s="183">
        <v>99999</v>
      </c>
      <c r="FN7" s="183">
        <v>99999</v>
      </c>
      <c r="FO7" s="183">
        <v>99999</v>
      </c>
      <c r="FP7" s="183">
        <v>99999</v>
      </c>
      <c r="FQ7" s="183">
        <v>99999</v>
      </c>
      <c r="FR7" s="183">
        <v>99999</v>
      </c>
      <c r="FS7" s="183">
        <v>99999</v>
      </c>
      <c r="FT7" s="183">
        <v>99999</v>
      </c>
      <c r="FU7" s="183">
        <v>99999</v>
      </c>
      <c r="FV7" s="183">
        <v>99999</v>
      </c>
      <c r="FW7" s="183">
        <v>99999</v>
      </c>
      <c r="FX7" s="183">
        <v>99999</v>
      </c>
      <c r="FY7" s="183">
        <v>99999</v>
      </c>
      <c r="FZ7" s="183">
        <v>99999</v>
      </c>
      <c r="GA7" s="183">
        <v>99999</v>
      </c>
      <c r="GB7" s="183">
        <v>99999</v>
      </c>
      <c r="GC7" s="183">
        <v>99999</v>
      </c>
      <c r="GD7" s="183">
        <v>99999</v>
      </c>
      <c r="GE7" s="183">
        <v>99999</v>
      </c>
      <c r="GF7" s="183">
        <v>99999</v>
      </c>
      <c r="GG7" s="183">
        <v>99999</v>
      </c>
      <c r="GH7" s="183">
        <v>99999</v>
      </c>
      <c r="GI7" s="132">
        <v>99999</v>
      </c>
      <c r="GJ7" s="132">
        <v>99999</v>
      </c>
      <c r="GK7" s="132">
        <v>99999</v>
      </c>
      <c r="GL7" s="132">
        <v>99999</v>
      </c>
      <c r="GM7" s="132">
        <v>99999</v>
      </c>
      <c r="GN7" s="132">
        <v>99999</v>
      </c>
      <c r="GO7" s="132">
        <v>99999</v>
      </c>
      <c r="GP7" s="132">
        <v>99999</v>
      </c>
      <c r="GQ7" s="28">
        <v>1</v>
      </c>
      <c r="GR7" s="128">
        <v>1</v>
      </c>
      <c r="GS7" s="55">
        <f t="shared" ref="GS7:GS70" si="10">IF(GX7&lt;=$GV$1-1,FIND(","&amp;$GV$3&amp;",",GZ7)+LEN($GV$3)+2,"NFS")</f>
        <v>6</v>
      </c>
      <c r="GT7" s="55">
        <f>IF(GX7&lt;$GV$1-1, FIND("?",SUBSTITUTE(GZ7,",","?",GX7+1))-1,"-")</f>
        <v>7</v>
      </c>
      <c r="GU7" s="29"/>
      <c r="GV7" s="29" t="str">
        <f>MID(GZ7,1,FIND(",",GZ7)-1)</f>
        <v>18</v>
      </c>
      <c r="GW7" s="59" t="str">
        <f>IF(GX7 &lt;$GV$1-1,MID(GZ7,GS7,GT7-GS7+1),",")</f>
        <v>16</v>
      </c>
      <c r="GX7" s="29">
        <v>2</v>
      </c>
      <c r="GY7" s="85"/>
      <c r="GZ7" s="87" t="str">
        <f>IF(GX7&lt;=$GV$1-2,SUBSTITUTE($GX$3,",",","&amp;$GV$3&amp;",",+GX7-1),IF(GX7=$GV$1-1,$GX$3&amp;$GV$3&amp;",",""))</f>
        <v>18,1,16,17,29,6,23,15,22,21,14,30,28,32,20,7,26,4,27,19,2,3,31,13,24,10,9,5,8,25,11,</v>
      </c>
      <c r="HA7" s="83" t="str">
        <v>128.95,30,0,0</v>
      </c>
      <c r="HB7" s="107">
        <f t="shared" ref="HB7:HB54" si="11">FIND(CHAR(1),SUBSTITUTE(HA7,",",CHAR(1),1))</f>
        <v>7</v>
      </c>
      <c r="HC7" s="56">
        <f t="shared" ref="HC7:HC54" si="12">FIND(CHAR(1),SUBSTITUTE(HA7,",",CHAR(1),2))</f>
        <v>10</v>
      </c>
      <c r="HD7" s="108">
        <f t="shared" si="0"/>
        <v>128.94999999999999</v>
      </c>
      <c r="HE7" s="219">
        <f t="shared" ref="HE7:HE70" si="13">IF(GX7&lt;=$GV$1-1,_xlfn.NUMBERVALUE(MID(HA7,FIND("*",SUBSTITUTE(HA7,",","*",3))+1,LEN(HA7)-2)),99999)</f>
        <v>0</v>
      </c>
      <c r="HF7" s="55">
        <f t="shared" ref="HF7:HF70" si="14">_xlfn.NUMBERVALUE(IF(GX7&lt;=$GV$1-1,MID(TRIM(HA7),HC7+1,FIND("*",SUBSTITUTE(HA7,",","*",3))-HC7),99999))</f>
        <v>0</v>
      </c>
      <c r="HG7" s="108" t="str">
        <f t="shared" ref="HG7:HG70" si="15">IF(AND(HD7&lt;&gt;99999,HE7=0,HF7&lt;=$P$2),"FEAS.","NFS")</f>
        <v>FEAS.</v>
      </c>
      <c r="HH7" s="85">
        <f t="shared" ref="HH7:HH70" si="16">+IF(AND(HD7=$HH$5,HE7=0),1,0)</f>
        <v>0</v>
      </c>
      <c r="HI7" s="106">
        <f t="shared" ref="HI7:HI70" si="17">IF(HJ7&lt;$HH$1,FIND(CHAR(1),SUBSTITUTE($HI$1,",",CHAR(1),HJ7)),"")</f>
        <v>5</v>
      </c>
      <c r="HJ7" s="29">
        <v>2</v>
      </c>
      <c r="HK7" s="85">
        <f t="shared" ref="HK7:HK69" si="18">+IF(HJ7&lt;=$HH$1-1,
IF(HJ7&lt;=$HP$6,1,
IF(HJ7&lt;=SUM($HP$6:$HP$7),2,
IF(HJ7&lt;=SUM($HP$6:$HP$8),3,
IF(HJ7&lt;=SUM($HP$6:$HP$9),4,
IF(HJ7&lt;=SUM($HP$6:$HP$10),5,
IF(HJ7&lt;=SUM($HP$6:$HP$11),6,
IF(HJ7&lt;=SUM($HP$6:$HP$12),7,
IF(HJ7&lt;=SUM($HP$6:$HP$13),8,
IF(HJ7&lt;=SUM($HP$6:$HP$14),9,
IF(HJ7&lt;=SUM($HP$6:$HP$15),10,IF(HJ7&lt;=SUM($HP$6:$HP$16),11, IF(HJ7&lt;=SUM($HP$6:$HP$17),12,IF(HJ7&lt;=SUM($HP$6:$HP$18),13,
IF(HJ7&lt;=SUM($HP$6:$HP$19),14,15)))))))))))))),"")</f>
        <v>1</v>
      </c>
      <c r="HL7" s="85">
        <f>IF(HJ7&lt;=$HH$1-2,VALUE(MID($HI$1,+HI6+1,HI7-HI6-1)),IF(HJ7=$HH$1-1,VALUE(MID($HI$1,+HI6+1,HI7-HI6-1)),""))</f>
        <v>8</v>
      </c>
      <c r="HM7" s="108" cm="1">
        <f t="array" ref="HM7">IF(HJ7&lt;=$HH$1-1,IF(HK7&lt;&gt;HK6,INDEX($M$6:$GP$190,1,HL7+1),INDEX($M$6:$GP$190,MIN(HL7,HL6)+1,MAX(HL7,HL6)+1))+IF(HK7&lt;&gt;HK8,INDEX($M$6:$GP$190,1,HL7+1),0),"")</f>
        <v>0.19</v>
      </c>
      <c r="HN7" s="280" t="str">
        <f ca="1">IF(ISNUMBER(HL7),'Vehicle site info'!AK10,"")</f>
        <v>8:59 AM, 7:00 AM, 1</v>
      </c>
      <c r="HO7" s="29">
        <v>2</v>
      </c>
      <c r="HP7" s="310"/>
      <c r="HQ7" s="85" t="str">
        <f t="shared" ref="HQ7:HQ20" si="19">IF(ISNUMBER(HP7),SUMIF($HK$6:$HK$190,HO7,$HM$6:$HM$190),"")</f>
        <v/>
      </c>
      <c r="HR7" s="266" t="str">
        <f>IF(ISNUMBER(HK7),'Vehicle site info'!J10,"")</f>
        <v/>
      </c>
      <c r="HS7" s="452" t="s">
        <v>165</v>
      </c>
      <c r="HT7" s="72">
        <f>IF(AND(ISNUMBER(HR7)=TRUE,HR7&gt;'Vehicle site info'!$F$5),HR7-'Vehicle site info'!$F$5,0)</f>
        <v>0</v>
      </c>
      <c r="HU7" s="72">
        <v>2</v>
      </c>
      <c r="HV7" s="73" t="str">
        <f t="shared" ref="HV7:HV55" si="20">IF(AND(ISNUMBER(HU7),ISNUMBER(FIND(","&amp;HU7&amp;",",$HX$3))), IF(HU7=$HV$3,"N/A",SUBSTITUTE($HX$3,","&amp;$HV$3&amp;",",","&amp;-HU7&amp;",",1)),"")</f>
        <v>,13,12,18,16,17,29,6,23,15,22,21,14,30,28,32,20,7,-2,26,4,27,19,2,3,31,24,10,9,5,8,25,11,</v>
      </c>
      <c r="HW7" s="74" t="str">
        <f t="shared" ref="HW7:HW41" si="21">IF(ISNUMBER(HU7), IF(ISNUMBER(FIND("N/A",HV7)),"N/A",SUBSTITUTE(HV7,","&amp;HU7&amp;",",","&amp;$HV$3&amp;",")), " ")</f>
        <v>,13,12,18,16,17,29,6,23,15,22,21,14,30,28,32,20,7,-2,26,4,27,19,1,3,31,24,10,9,5,8,25,11,</v>
      </c>
      <c r="HX7" s="88" t="str">
        <f t="shared" ref="HX7:HX70" si="22">IF(ISNUMBER(HU7),IF(ISNUMBER(FIND("N/A",HW7)),"N/A",SUBSTITUTE(SUBSTITUTE(SUBSTITUTE(HW7,"-",""),",","",1),",","",$HY$1)),"")</f>
        <v>13,12,18,16,17,29,6,23,15,22,21,14,30,28,32,20,7,2,26,4,27,19,1,3,31,24,10,9,5,8,25,11,</v>
      </c>
      <c r="HY7" s="56" t="str">
        <v>114.48,30,0,0</v>
      </c>
      <c r="HZ7" s="75">
        <f t="shared" ref="HZ7:HZ54" si="23">FIND(CHAR(1),SUBSTITUTE(HY7,",",CHAR(1),1))</f>
        <v>7</v>
      </c>
      <c r="IA7" s="75">
        <f t="shared" ref="IA7:IA54" si="24">FIND(CHAR(1),SUBSTITUTE(HY7,",",CHAR(1),2))</f>
        <v>10</v>
      </c>
      <c r="IB7" s="387">
        <f t="shared" ref="IB7:IB39" si="25">_xlfn.NUMBERVALUE(IF(AND(HU7&lt;&gt;$HV$3,HU7&lt;=32),_xlfn.NUMBERVALUE(MID(HY7,1,HZ7-1)),99999))</f>
        <v>114.48</v>
      </c>
      <c r="IC7" s="143">
        <f t="shared" ref="IC7:IC70" si="26">IF(HU7&lt;=$HP$4,_xlfn.NUMBERVALUE(MID(HY7,FIND("*",SUBSTITUTE(HY7,",","*",2))+1,FIND("*",SUBSTITUTE(HY7,",","*",3))-FIND("*",SUBSTITUTE(HY7,",","*",2))-1)),99999)</f>
        <v>0</v>
      </c>
      <c r="ID7" s="75">
        <f>_xlfn.NUMBERVALUE(IF(AND(HU7&lt;&gt;$HV$3,HU7&lt;=$HP$4),MID(TRIM(HY7),IA7+1,FIND("*",SUBSTITUTE(HY7,",","*",3))-IA7),99999))</f>
        <v>0</v>
      </c>
      <c r="IE7" s="76">
        <f t="shared" ref="IE7:IE70" si="27">IF(AND(IB7&lt;&gt;99999,IC7=0,ID7&lt;=$P$2),_xlfn.NUMBERVALUE(IB7),99999)</f>
        <v>114.48</v>
      </c>
      <c r="IF7" s="446">
        <f t="shared" ref="IF7:IF39" si="28">IF(HU7&lt;=32,HU7,99999)</f>
        <v>2</v>
      </c>
      <c r="IG7" s="89" t="str">
        <f t="shared" ref="IG7:IG58" ca="1" si="29">IF(IO7&lt;99999,IF($GV$3&lt;&gt;IO7,IG7,$GW$4),99999)</f>
        <v>Feasible outcome with fleet distance = 102.62 at i=  22</v>
      </c>
      <c r="IH7" s="30">
        <f t="shared" ref="IH7:IH70" ca="1" si="30">IF(OR(IF7=99999,ISERROR(FIND("Feasible",IG7,1))),99999,_xlfn.NUMBERVALUE(FIND("at",IG7,1)-FIND("distance =",IG7,1)-12))</f>
        <v>6</v>
      </c>
      <c r="II7" s="108">
        <f t="shared" ref="II7:II70" ca="1" si="31">IF(AND(IF7&lt;&gt;99999,MID(IG7,1,4)&lt;&gt;"No b"),_xlfn.NUMBERVALUE(MID(IG7,FIND("=",IG7,1)+2,IH7)),99999)</f>
        <v>102.62</v>
      </c>
      <c r="IJ7" s="133" t="str">
        <f t="shared" ref="IJ7:IJ58" ca="1" si="32">IF(IF7=99999,"-",IF($GV$3&lt;&gt;IF7,IJ7,$GW$5))</f>
        <v xml:space="preserve"> Reposition index 2 between indices 19 and 3</v>
      </c>
      <c r="IK7" s="86">
        <v>2</v>
      </c>
      <c r="IL7" s="430">
        <f ca="1">IF(OR(SMALL($II$6:$II$190,IK7)=99999,SMALL($II$6:$II$190,IK7)=IL6),"-",SMALL($II$6:$II$190,IK7))</f>
        <v>102.18</v>
      </c>
      <c r="IM7" s="153">
        <f t="shared" ca="1" si="1"/>
        <v>20</v>
      </c>
      <c r="IN7" s="154" t="str">
        <f t="shared" ref="IN7:IN13" ca="1" si="33">IF(IM7="-","-",OFFSET($IJ$5,IM7,0))</f>
        <v>Reposition index 20 to the left of index 12</v>
      </c>
      <c r="IO7" s="141">
        <f t="shared" si="2"/>
        <v>2</v>
      </c>
      <c r="IP7" s="75">
        <f t="shared" ref="IP7:IP54" ca="1" si="34">IF(IO7&lt;99999,IF($HV$3&lt;&gt;IO7,IP7, $HV$4),99999)</f>
        <v>13</v>
      </c>
      <c r="IQ7" s="387">
        <f t="shared" ca="1" si="3"/>
        <v>106.96</v>
      </c>
      <c r="IR7" s="386">
        <f t="shared" ref="IR7:IR70" ca="1" si="35">IF(ISNUMBER(IQ7),IQ7,99999)</f>
        <v>106.96</v>
      </c>
      <c r="IS7" s="75">
        <v>2</v>
      </c>
      <c r="IT7" s="388">
        <f ca="1">IF(OR(SMALL($IR$6:IR$190,IS7)=99999,SMALL($IR$6:$IR$190,IS7)=IT6),"-",SMALL($IR$6:$IR$190,IS7))</f>
        <v>106.96</v>
      </c>
      <c r="IU7" s="76">
        <f t="shared" ref="IU7:IU14" ca="1" si="36">IF(OR(IT7="-",IT7=0,IT7=99999),"-",MATCH(IT7,$IQ$6:$IQ$190,0))</f>
        <v>2</v>
      </c>
      <c r="IV7" s="75" t="str">
        <f ca="1">IF(IU7="-","-",OFFSET($IO$5,IU7,0)&amp;" and "&amp;OFFSET($IP$5,IU7,0))</f>
        <v>2 and 13</v>
      </c>
      <c r="IW7" s="7">
        <v>2</v>
      </c>
      <c r="JM7" s="31"/>
      <c r="JN7" s="1"/>
      <c r="JO7" s="32" t="s">
        <v>67</v>
      </c>
      <c r="JP7" s="1" t="str">
        <v xml:space="preserve"> </v>
      </c>
    </row>
    <row r="8" spans="1:276" ht="19" customHeight="1" thickBot="1" x14ac:dyDescent="0.25">
      <c r="A8" s="282">
        <f>+Input!D21</f>
        <v>1.25</v>
      </c>
      <c r="B8" s="1">
        <v>3</v>
      </c>
      <c r="C8" s="188">
        <f t="shared" si="4"/>
        <v>1</v>
      </c>
      <c r="D8" s="230">
        <f t="shared" si="5"/>
        <v>31</v>
      </c>
      <c r="E8" s="18">
        <f t="shared" si="6"/>
        <v>0.56999999999999995</v>
      </c>
      <c r="F8" s="1">
        <f t="shared" ca="1" si="7"/>
        <v>1.25</v>
      </c>
      <c r="G8" s="1">
        <v>3</v>
      </c>
      <c r="H8" s="192"/>
      <c r="I8" s="64" t="str">
        <f t="shared" si="8"/>
        <v/>
      </c>
      <c r="J8" s="17" t="str">
        <f t="shared" si="9"/>
        <v/>
      </c>
      <c r="K8" s="7"/>
      <c r="L8" s="291">
        <v>2</v>
      </c>
      <c r="M8" s="220"/>
      <c r="N8" s="392"/>
      <c r="O8" s="392" t="s">
        <v>11</v>
      </c>
      <c r="P8" s="282">
        <f>+Input!P5</f>
        <v>1.19</v>
      </c>
      <c r="Q8" s="282">
        <f>+Input!Q5</f>
        <v>3.18</v>
      </c>
      <c r="R8" s="282">
        <f>+Input!R5</f>
        <v>1.95</v>
      </c>
      <c r="S8" s="282">
        <f>+Input!S5</f>
        <v>15.46</v>
      </c>
      <c r="T8" s="282">
        <f>+Input!T5</f>
        <v>4.0199999999999996</v>
      </c>
      <c r="U8" s="282">
        <f>+Input!U5</f>
        <v>1.84</v>
      </c>
      <c r="V8" s="282">
        <f>+Input!V5</f>
        <v>2.38</v>
      </c>
      <c r="W8" s="282">
        <f>+Input!W5</f>
        <v>2.2200000000000002</v>
      </c>
      <c r="X8" s="282">
        <f>+Input!X5</f>
        <v>1.75</v>
      </c>
      <c r="Y8" s="282">
        <f>+Input!Y5</f>
        <v>4.0999999999999996</v>
      </c>
      <c r="Z8" s="282">
        <f>+Input!Z5</f>
        <v>2.04</v>
      </c>
      <c r="AA8" s="282">
        <f>+Input!AA5</f>
        <v>6.26</v>
      </c>
      <c r="AB8" s="282">
        <f>+Input!AB5</f>
        <v>3.72</v>
      </c>
      <c r="AC8" s="282">
        <f>+Input!AC5</f>
        <v>17.61</v>
      </c>
      <c r="AD8" s="282">
        <f>+Input!AD5</f>
        <v>14.15</v>
      </c>
      <c r="AE8" s="282">
        <f>+Input!AE5</f>
        <v>19.989999999999998</v>
      </c>
      <c r="AF8" s="282">
        <f>+Input!AF5</f>
        <v>0.67</v>
      </c>
      <c r="AG8" s="282">
        <f>+Input!AG5</f>
        <v>3.84</v>
      </c>
      <c r="AH8" s="282">
        <f>+Input!AH5</f>
        <v>3.9</v>
      </c>
      <c r="AI8" s="282">
        <f>+Input!AI5</f>
        <v>3.33</v>
      </c>
      <c r="AJ8" s="282">
        <f>+Input!AJ5</f>
        <v>3.6</v>
      </c>
      <c r="AK8" s="282">
        <f>+Input!AK5</f>
        <v>2.11</v>
      </c>
      <c r="AL8" s="282">
        <f>+Input!AL5</f>
        <v>1.99</v>
      </c>
      <c r="AM8" s="282">
        <f>+Input!AM5</f>
        <v>2.97</v>
      </c>
      <c r="AN8" s="282">
        <f>+Input!AN5</f>
        <v>1.39</v>
      </c>
      <c r="AO8" s="282">
        <f>+Input!AO5</f>
        <v>7.15</v>
      </c>
      <c r="AP8" s="282">
        <f>+Input!AP5</f>
        <v>11.51</v>
      </c>
      <c r="AQ8" s="282">
        <f>+Input!AQ5</f>
        <v>6.69</v>
      </c>
      <c r="AR8" s="282">
        <f>+Input!AR5</f>
        <v>1.56</v>
      </c>
      <c r="AS8" s="416">
        <f>+Input!AS5</f>
        <v>5.68</v>
      </c>
      <c r="AT8" s="182">
        <v>99999</v>
      </c>
      <c r="AU8" s="182">
        <v>99999</v>
      </c>
      <c r="AV8" s="182">
        <v>99999</v>
      </c>
      <c r="AW8" s="182">
        <v>99999</v>
      </c>
      <c r="AX8" s="182">
        <v>99999</v>
      </c>
      <c r="AY8" s="182">
        <v>99999</v>
      </c>
      <c r="AZ8" s="182">
        <v>99999</v>
      </c>
      <c r="BA8" s="182">
        <v>99999</v>
      </c>
      <c r="BB8" s="182">
        <v>99999</v>
      </c>
      <c r="BC8" s="182">
        <v>99999</v>
      </c>
      <c r="BD8" s="182">
        <v>99999</v>
      </c>
      <c r="BE8" s="182">
        <v>99999</v>
      </c>
      <c r="BF8" s="182">
        <v>99999</v>
      </c>
      <c r="BG8" s="182">
        <v>99999</v>
      </c>
      <c r="BH8" s="182">
        <v>99999</v>
      </c>
      <c r="BI8" s="182">
        <v>99999</v>
      </c>
      <c r="BJ8" s="182">
        <v>99999</v>
      </c>
      <c r="BK8" s="182">
        <v>99999</v>
      </c>
      <c r="BL8" s="182">
        <v>99999</v>
      </c>
      <c r="BM8" s="182">
        <v>99999</v>
      </c>
      <c r="BN8" s="182">
        <v>99999</v>
      </c>
      <c r="BO8" s="182">
        <v>99999</v>
      </c>
      <c r="BP8" s="182">
        <v>99999</v>
      </c>
      <c r="BQ8" s="182">
        <v>99999</v>
      </c>
      <c r="BR8" s="182">
        <v>99999</v>
      </c>
      <c r="BS8" s="182">
        <v>99999</v>
      </c>
      <c r="BT8" s="182">
        <v>99999</v>
      </c>
      <c r="BU8" s="182">
        <v>99999</v>
      </c>
      <c r="BV8" s="182">
        <v>99999</v>
      </c>
      <c r="BW8" s="182">
        <v>99999</v>
      </c>
      <c r="BX8" s="182">
        <v>99999</v>
      </c>
      <c r="BY8" s="182">
        <v>99999</v>
      </c>
      <c r="BZ8" s="182">
        <v>99999</v>
      </c>
      <c r="CA8" s="182">
        <v>99999</v>
      </c>
      <c r="CB8" s="182">
        <v>99999</v>
      </c>
      <c r="CC8" s="182">
        <v>99999</v>
      </c>
      <c r="CD8" s="182">
        <v>99999</v>
      </c>
      <c r="CE8" s="182">
        <v>99999</v>
      </c>
      <c r="CF8" s="182">
        <v>99999</v>
      </c>
      <c r="CG8" s="182">
        <v>99999</v>
      </c>
      <c r="CH8" s="182">
        <v>99999</v>
      </c>
      <c r="CI8" s="182">
        <v>99999</v>
      </c>
      <c r="CJ8" s="182">
        <v>99999</v>
      </c>
      <c r="CK8" s="182">
        <v>99999</v>
      </c>
      <c r="CL8" s="182">
        <v>99999</v>
      </c>
      <c r="CM8" s="182">
        <v>99999</v>
      </c>
      <c r="CN8" s="182">
        <v>99999</v>
      </c>
      <c r="CO8" s="183">
        <v>99999</v>
      </c>
      <c r="CP8" s="183">
        <v>99999</v>
      </c>
      <c r="CQ8" s="183">
        <v>99999</v>
      </c>
      <c r="CR8" s="183">
        <v>99999</v>
      </c>
      <c r="CS8" s="183">
        <v>99999</v>
      </c>
      <c r="CT8" s="183">
        <v>99999</v>
      </c>
      <c r="CU8" s="183">
        <v>99999</v>
      </c>
      <c r="CV8" s="183">
        <v>99999</v>
      </c>
      <c r="CW8" s="183">
        <v>99999</v>
      </c>
      <c r="CX8" s="183">
        <v>99999</v>
      </c>
      <c r="CY8" s="183">
        <v>99999</v>
      </c>
      <c r="CZ8" s="183">
        <v>99999</v>
      </c>
      <c r="DA8" s="183">
        <v>99999</v>
      </c>
      <c r="DB8" s="183">
        <v>99999</v>
      </c>
      <c r="DC8" s="183">
        <v>99999</v>
      </c>
      <c r="DD8" s="183">
        <v>99999</v>
      </c>
      <c r="DE8" s="183">
        <v>99999</v>
      </c>
      <c r="DF8" s="183">
        <v>99999</v>
      </c>
      <c r="DG8" s="183">
        <v>99999</v>
      </c>
      <c r="DH8" s="183">
        <v>99999</v>
      </c>
      <c r="DI8" s="183">
        <v>99999</v>
      </c>
      <c r="DJ8" s="183">
        <v>99999</v>
      </c>
      <c r="DK8" s="183">
        <v>99999</v>
      </c>
      <c r="DL8" s="183">
        <v>99999</v>
      </c>
      <c r="DM8" s="183">
        <v>99999</v>
      </c>
      <c r="DN8" s="183">
        <v>99999</v>
      </c>
      <c r="DO8" s="183">
        <v>99999</v>
      </c>
      <c r="DP8" s="183">
        <v>99999</v>
      </c>
      <c r="DQ8" s="183">
        <v>99999</v>
      </c>
      <c r="DR8" s="183">
        <v>99999</v>
      </c>
      <c r="DS8" s="183">
        <v>99999</v>
      </c>
      <c r="DT8" s="183">
        <v>99999</v>
      </c>
      <c r="DU8" s="183">
        <v>99999</v>
      </c>
      <c r="DV8" s="183">
        <v>99999</v>
      </c>
      <c r="DW8" s="183">
        <v>99999</v>
      </c>
      <c r="DX8" s="183">
        <v>99999</v>
      </c>
      <c r="DY8" s="183">
        <v>99999</v>
      </c>
      <c r="DZ8" s="183">
        <v>99999</v>
      </c>
      <c r="EA8" s="183">
        <v>99999</v>
      </c>
      <c r="EB8" s="183">
        <v>99999</v>
      </c>
      <c r="EC8" s="183">
        <v>99999</v>
      </c>
      <c r="ED8" s="183">
        <v>99999</v>
      </c>
      <c r="EE8" s="183">
        <v>99999</v>
      </c>
      <c r="EF8" s="183">
        <v>99999</v>
      </c>
      <c r="EG8" s="183">
        <v>99999</v>
      </c>
      <c r="EH8" s="183">
        <v>99999</v>
      </c>
      <c r="EI8" s="183">
        <v>99999</v>
      </c>
      <c r="EJ8" s="183">
        <v>99999</v>
      </c>
      <c r="EK8" s="183">
        <v>99999</v>
      </c>
      <c r="EL8" s="183">
        <v>99999</v>
      </c>
      <c r="EM8" s="183">
        <v>99999</v>
      </c>
      <c r="EN8" s="183">
        <v>99999</v>
      </c>
      <c r="EO8" s="183">
        <v>99999</v>
      </c>
      <c r="EP8" s="183">
        <v>99999</v>
      </c>
      <c r="EQ8" s="183">
        <v>99999</v>
      </c>
      <c r="ER8" s="183">
        <v>99999</v>
      </c>
      <c r="ES8" s="183">
        <v>99999</v>
      </c>
      <c r="ET8" s="183">
        <v>99999</v>
      </c>
      <c r="EU8" s="183">
        <v>99999</v>
      </c>
      <c r="EV8" s="183">
        <v>99999</v>
      </c>
      <c r="EW8" s="183">
        <v>99999</v>
      </c>
      <c r="EX8" s="183">
        <v>99999</v>
      </c>
      <c r="EY8" s="183">
        <v>99999</v>
      </c>
      <c r="EZ8" s="183">
        <v>99999</v>
      </c>
      <c r="FA8" s="183">
        <v>99999</v>
      </c>
      <c r="FB8" s="183">
        <v>99999</v>
      </c>
      <c r="FC8" s="183">
        <v>99999</v>
      </c>
      <c r="FD8" s="183">
        <v>99999</v>
      </c>
      <c r="FE8" s="183">
        <v>99999</v>
      </c>
      <c r="FF8" s="183">
        <v>99999</v>
      </c>
      <c r="FG8" s="183">
        <v>99999</v>
      </c>
      <c r="FH8" s="183">
        <v>99999</v>
      </c>
      <c r="FI8" s="183">
        <v>99999</v>
      </c>
      <c r="FJ8" s="183">
        <v>99999</v>
      </c>
      <c r="FK8" s="183">
        <v>99999</v>
      </c>
      <c r="FL8" s="183">
        <v>99999</v>
      </c>
      <c r="FM8" s="183">
        <v>99999</v>
      </c>
      <c r="FN8" s="183">
        <v>99999</v>
      </c>
      <c r="FO8" s="183">
        <v>99999</v>
      </c>
      <c r="FP8" s="183">
        <v>99999</v>
      </c>
      <c r="FQ8" s="183">
        <v>99999</v>
      </c>
      <c r="FR8" s="183">
        <v>99999</v>
      </c>
      <c r="FS8" s="183">
        <v>99999</v>
      </c>
      <c r="FT8" s="183">
        <v>99999</v>
      </c>
      <c r="FU8" s="183">
        <v>99999</v>
      </c>
      <c r="FV8" s="183">
        <v>99999</v>
      </c>
      <c r="FW8" s="183">
        <v>99999</v>
      </c>
      <c r="FX8" s="183">
        <v>99999</v>
      </c>
      <c r="FY8" s="183">
        <v>99999</v>
      </c>
      <c r="FZ8" s="183">
        <v>99999</v>
      </c>
      <c r="GA8" s="183">
        <v>99999</v>
      </c>
      <c r="GB8" s="183">
        <v>99999</v>
      </c>
      <c r="GC8" s="183">
        <v>99999</v>
      </c>
      <c r="GD8" s="183">
        <v>99999</v>
      </c>
      <c r="GE8" s="183">
        <v>99999</v>
      </c>
      <c r="GF8" s="183">
        <v>99999</v>
      </c>
      <c r="GG8" s="183">
        <v>99999</v>
      </c>
      <c r="GH8" s="183">
        <v>99999</v>
      </c>
      <c r="GI8" s="132">
        <v>99999</v>
      </c>
      <c r="GJ8" s="132">
        <v>99999</v>
      </c>
      <c r="GK8" s="132">
        <v>99999</v>
      </c>
      <c r="GL8" s="132">
        <v>99999</v>
      </c>
      <c r="GM8" s="132">
        <v>99999</v>
      </c>
      <c r="GN8" s="132">
        <v>99999</v>
      </c>
      <c r="GO8" s="132">
        <v>99999</v>
      </c>
      <c r="GP8" s="132">
        <v>99999</v>
      </c>
      <c r="GQ8" s="28">
        <v>2</v>
      </c>
      <c r="GR8" s="128">
        <v>19</v>
      </c>
      <c r="GS8" s="55">
        <f t="shared" si="10"/>
        <v>9</v>
      </c>
      <c r="GT8" s="55">
        <f t="shared" ref="GT8:GT71" si="37">IF(GX8&lt;$GV$1-1, FIND("?",SUBSTITUTE(GZ8,",","?",GX8+1))-1,"-")</f>
        <v>10</v>
      </c>
      <c r="GU8" s="29"/>
      <c r="GV8" s="56" t="str">
        <f>+GW7</f>
        <v>16</v>
      </c>
      <c r="GW8" s="59" t="str">
        <f t="shared" ref="GW8:GW71" si="38">IF(GX8 &lt;$GV$1-1,MID(GZ8,GS8,GT8-GS8+1),",")</f>
        <v>17</v>
      </c>
      <c r="GX8" s="29">
        <v>3</v>
      </c>
      <c r="GY8" s="85"/>
      <c r="GZ8" s="87" t="str">
        <f t="shared" ref="GZ8:GZ55" si="39">IF(GX8&lt;=$GV$1-2,SUBSTITUTE($GX$3,",",","&amp;$GV$3&amp;",",+GX8-1),IF(GX8=$GV$1-1,$GX$3&amp;$GV$3&amp;",",""))</f>
        <v>18,16,1,17,29,6,23,15,22,21,14,30,28,32,20,7,26,4,27,19,2,3,31,13,24,10,9,5,8,25,11,</v>
      </c>
      <c r="HA8" s="83" t="str">
        <v>129.14,30,0,0</v>
      </c>
      <c r="HB8" s="107">
        <f t="shared" si="11"/>
        <v>7</v>
      </c>
      <c r="HC8" s="56">
        <f t="shared" si="12"/>
        <v>10</v>
      </c>
      <c r="HD8" s="108">
        <f t="shared" si="0"/>
        <v>129.13999999999999</v>
      </c>
      <c r="HE8" s="219">
        <f t="shared" si="13"/>
        <v>0</v>
      </c>
      <c r="HF8" s="55">
        <f t="shared" si="14"/>
        <v>0</v>
      </c>
      <c r="HG8" s="108" t="str">
        <f t="shared" si="15"/>
        <v>FEAS.</v>
      </c>
      <c r="HH8" s="85">
        <f t="shared" si="16"/>
        <v>0</v>
      </c>
      <c r="HI8" s="106">
        <f t="shared" si="17"/>
        <v>8</v>
      </c>
      <c r="HJ8" s="29">
        <v>3</v>
      </c>
      <c r="HK8" s="85">
        <f t="shared" si="18"/>
        <v>1</v>
      </c>
      <c r="HL8" s="85">
        <f t="shared" ref="HL8:HL71" si="40">IF(HJ8&lt;=$HH$1-2,VALUE(MID($HI$1,+HI7+1,HI8-HI7-1)),IF(HJ8=$HH$1-1,VALUE(MID($HI$1,+HI7+1,HI8-HI7-1)),""))</f>
        <v>31</v>
      </c>
      <c r="HM8" s="108" cm="1">
        <f t="array" ref="HM8">IF(HJ8&lt;=$HH$1-1,IF(HK8&lt;&gt;HK7,INDEX($M$6:$GP$190,1,HL8+1),INDEX($M$6:$GP$190,MIN(HL8,HL7)+1,MAX(HL8,HL7)+1))+IF(HK8&lt;&gt;HK9,INDEX($M$6:$GP$190,1,HL8+1),0),"")</f>
        <v>0.56999999999999995</v>
      </c>
      <c r="HN8" s="280" t="str">
        <f ca="1">IF(ISNUMBER(HL8),'Vehicle site info'!AK11,"")</f>
        <v>9:00 AM, 6:00 AM, 1</v>
      </c>
      <c r="HO8" s="29">
        <v>3</v>
      </c>
      <c r="HP8" s="310"/>
      <c r="HQ8" s="85" t="str">
        <f t="shared" si="19"/>
        <v/>
      </c>
      <c r="HR8" s="266" t="str">
        <f>IF(ISNUMBER(HK8),'Vehicle site info'!J11,"")</f>
        <v/>
      </c>
      <c r="HS8" s="453"/>
      <c r="HT8" s="72">
        <f>IF(AND(ISNUMBER(HR8)=TRUE,HR8&gt;'Vehicle site info'!$F$5),HR8-'Vehicle site info'!$F$5,0)</f>
        <v>0</v>
      </c>
      <c r="HU8" s="72">
        <v>3</v>
      </c>
      <c r="HV8" s="73" t="str">
        <f t="shared" si="20"/>
        <v>,13,12,18,16,17,29,6,23,15,22,21,14,30,28,32,20,7,-3,26,4,27,19,2,3,31,24,10,9,5,8,25,11,</v>
      </c>
      <c r="HW8" s="74" t="str">
        <f t="shared" si="21"/>
        <v>,13,12,18,16,17,29,6,23,15,22,21,14,30,28,32,20,7,-3,26,4,27,19,2,1,31,24,10,9,5,8,25,11,</v>
      </c>
      <c r="HX8" s="88" t="str">
        <f t="shared" si="22"/>
        <v>13,12,18,16,17,29,6,23,15,22,21,14,30,28,32,20,7,3,26,4,27,19,2,1,31,24,10,9,5,8,25,11,</v>
      </c>
      <c r="HY8" s="56" t="str">
        <v>110.27,30,0,0</v>
      </c>
      <c r="HZ8" s="75">
        <f t="shared" si="23"/>
        <v>7</v>
      </c>
      <c r="IA8" s="75">
        <f t="shared" si="24"/>
        <v>10</v>
      </c>
      <c r="IB8" s="387">
        <f t="shared" si="25"/>
        <v>110.27</v>
      </c>
      <c r="IC8" s="143">
        <f t="shared" si="26"/>
        <v>0</v>
      </c>
      <c r="ID8" s="75">
        <f>_xlfn.NUMBERVALUE(IF(AND(HU8&lt;&gt;$HV$3,HU8&lt;=$HP$4),MID(TRIM(HY8),IA8+1,FIND("*",SUBSTITUTE(HY8,",","*",3))-IA8),99999))</f>
        <v>0</v>
      </c>
      <c r="IE8" s="76">
        <f t="shared" si="27"/>
        <v>110.27</v>
      </c>
      <c r="IF8" s="446">
        <f t="shared" si="28"/>
        <v>3</v>
      </c>
      <c r="IG8" s="89" t="str">
        <f t="shared" ca="1" si="29"/>
        <v>Feasible outcome with fleet distance = 102.62 at i=  23</v>
      </c>
      <c r="IH8" s="30">
        <f t="shared" ca="1" si="30"/>
        <v>6</v>
      </c>
      <c r="II8" s="108">
        <f t="shared" ca="1" si="31"/>
        <v>102.62</v>
      </c>
      <c r="IJ8" s="133" t="str">
        <f t="shared" ca="1" si="32"/>
        <v xml:space="preserve"> Reposition index 3 between indices 2 and 31</v>
      </c>
      <c r="IK8" s="86">
        <v>3</v>
      </c>
      <c r="IL8" s="430">
        <f ca="1">IF(OR(SMALL($II$6:$II$190,IK8)=99999,SMALL($II$6:$II$190,IK8)=MAX($IL$6:IL7)),"-",SMALL($II$6:$II$190,IK8))</f>
        <v>102.52</v>
      </c>
      <c r="IM8" s="153">
        <f t="shared" ca="1" si="1"/>
        <v>22</v>
      </c>
      <c r="IN8" s="154" t="str">
        <f t="shared" ca="1" si="33"/>
        <v>Reposition index 22 to the right of index 11</v>
      </c>
      <c r="IO8" s="141">
        <f t="shared" si="2"/>
        <v>3</v>
      </c>
      <c r="IP8" s="75">
        <f t="shared" ca="1" si="34"/>
        <v>13</v>
      </c>
      <c r="IQ8" s="387">
        <f t="shared" ca="1" si="3"/>
        <v>108.21</v>
      </c>
      <c r="IR8" s="386">
        <f t="shared" ca="1" si="35"/>
        <v>108.21</v>
      </c>
      <c r="IS8" s="75">
        <v>3</v>
      </c>
      <c r="IT8" s="388" t="str">
        <f ca="1">IF(OR(SMALL($IR$6:IR$190,IS8)=99999,SMALL($IR$6:$IR$190,IS8)=MAX($IT$6:IT7)),"-",SMALL($IR$6:$IR$190,IS8))</f>
        <v>-</v>
      </c>
      <c r="IU8" s="76" t="str">
        <f t="shared" ca="1" si="36"/>
        <v>-</v>
      </c>
      <c r="IV8" s="75" t="str">
        <f t="shared" ref="IV8:IV13" ca="1" si="41">IF(IU8="-","-",OFFSET($IO$5,IU8,0)&amp;" and "&amp;OFFSET($IP$5,IU8,0))</f>
        <v>-</v>
      </c>
      <c r="IW8" s="7">
        <v>3</v>
      </c>
      <c r="JM8" s="31"/>
      <c r="JN8" s="1"/>
      <c r="JO8" s="32" t="s">
        <v>70</v>
      </c>
      <c r="JP8" s="1" t="str">
        <v xml:space="preserve"> </v>
      </c>
    </row>
    <row r="9" spans="1:276" ht="21" customHeight="1" thickBot="1" x14ac:dyDescent="0.25">
      <c r="A9" s="282">
        <f>+Input!D22</f>
        <v>1.25</v>
      </c>
      <c r="B9" s="1">
        <v>4</v>
      </c>
      <c r="C9" s="188">
        <f t="shared" si="4"/>
        <v>1</v>
      </c>
      <c r="D9" s="230">
        <f t="shared" si="5"/>
        <v>26</v>
      </c>
      <c r="E9" s="18">
        <f t="shared" si="6"/>
        <v>4.3899999999999997</v>
      </c>
      <c r="F9" s="1">
        <f t="shared" ca="1" si="7"/>
        <v>1.25</v>
      </c>
      <c r="G9" s="1">
        <v>4</v>
      </c>
      <c r="H9" s="192"/>
      <c r="I9" s="64" t="str">
        <f t="shared" si="8"/>
        <v/>
      </c>
      <c r="J9" s="17" t="str">
        <f t="shared" si="9"/>
        <v/>
      </c>
      <c r="K9" s="7"/>
      <c r="L9" s="291">
        <v>3</v>
      </c>
      <c r="M9" s="220"/>
      <c r="N9" s="392"/>
      <c r="O9" s="392"/>
      <c r="P9" s="392" t="s">
        <v>11</v>
      </c>
      <c r="Q9" s="282">
        <f>+Input!Q6</f>
        <v>4.22</v>
      </c>
      <c r="R9" s="282">
        <f>+Input!R6</f>
        <v>0.84</v>
      </c>
      <c r="S9" s="282">
        <f>+Input!S6</f>
        <v>14.4</v>
      </c>
      <c r="T9" s="282">
        <f>+Input!T6</f>
        <v>4.3899999999999997</v>
      </c>
      <c r="U9" s="282">
        <f>+Input!U6</f>
        <v>0.73</v>
      </c>
      <c r="V9" s="282">
        <f>+Input!V6</f>
        <v>1.27</v>
      </c>
      <c r="W9" s="282">
        <f>+Input!W6</f>
        <v>1.1200000000000001</v>
      </c>
      <c r="X9" s="282">
        <f>+Input!X6</f>
        <v>0.67</v>
      </c>
      <c r="Y9" s="282">
        <f>+Input!Y6</f>
        <v>5.15</v>
      </c>
      <c r="Z9" s="282">
        <f>+Input!Z6</f>
        <v>0.93</v>
      </c>
      <c r="AA9" s="282">
        <f>+Input!AA6</f>
        <v>6.49</v>
      </c>
      <c r="AB9" s="282">
        <f>+Input!AB6</f>
        <v>3.89</v>
      </c>
      <c r="AC9" s="282">
        <f>+Input!AC6</f>
        <v>18.059999999999999</v>
      </c>
      <c r="AD9" s="282">
        <f>+Input!AD6</f>
        <v>14.6</v>
      </c>
      <c r="AE9" s="282">
        <f>+Input!AE6</f>
        <v>20.440000000000001</v>
      </c>
      <c r="AF9" s="282">
        <f>+Input!AF6</f>
        <v>1.71</v>
      </c>
      <c r="AG9" s="282">
        <f>+Input!AG6</f>
        <v>4.91</v>
      </c>
      <c r="AH9" s="282">
        <f>+Input!AH6</f>
        <v>4.0599999999999996</v>
      </c>
      <c r="AI9" s="282">
        <f>+Input!AI6</f>
        <v>3.5</v>
      </c>
      <c r="AJ9" s="282">
        <f>+Input!AJ6</f>
        <v>3.47</v>
      </c>
      <c r="AK9" s="282">
        <f>+Input!AK6</f>
        <v>1</v>
      </c>
      <c r="AL9" s="282">
        <f>+Input!AL6</f>
        <v>0.88</v>
      </c>
      <c r="AM9" s="282">
        <f>+Input!AM6</f>
        <v>4.0199999999999996</v>
      </c>
      <c r="AN9" s="282">
        <f>+Input!AN6</f>
        <v>2.4300000000000002</v>
      </c>
      <c r="AO9" s="282">
        <f>+Input!AO6</f>
        <v>7.38</v>
      </c>
      <c r="AP9" s="282">
        <f>+Input!AP6</f>
        <v>10.4</v>
      </c>
      <c r="AQ9" s="282">
        <f>+Input!AQ6</f>
        <v>6.92</v>
      </c>
      <c r="AR9" s="282">
        <f>+Input!AR6</f>
        <v>0.45</v>
      </c>
      <c r="AS9" s="416">
        <f>+Input!AS6</f>
        <v>6.63</v>
      </c>
      <c r="AT9" s="182">
        <v>99999</v>
      </c>
      <c r="AU9" s="182">
        <v>99999</v>
      </c>
      <c r="AV9" s="182">
        <v>99999</v>
      </c>
      <c r="AW9" s="182">
        <v>99999</v>
      </c>
      <c r="AX9" s="182">
        <v>99999</v>
      </c>
      <c r="AY9" s="182">
        <v>99999</v>
      </c>
      <c r="AZ9" s="182">
        <v>99999</v>
      </c>
      <c r="BA9" s="182">
        <v>99999</v>
      </c>
      <c r="BB9" s="182">
        <v>99999</v>
      </c>
      <c r="BC9" s="182">
        <v>99999</v>
      </c>
      <c r="BD9" s="182">
        <v>99999</v>
      </c>
      <c r="BE9" s="182">
        <v>99999</v>
      </c>
      <c r="BF9" s="182">
        <v>99999</v>
      </c>
      <c r="BG9" s="182">
        <v>99999</v>
      </c>
      <c r="BH9" s="182">
        <v>99999</v>
      </c>
      <c r="BI9" s="182">
        <v>99999</v>
      </c>
      <c r="BJ9" s="182">
        <v>99999</v>
      </c>
      <c r="BK9" s="182">
        <v>99999</v>
      </c>
      <c r="BL9" s="182">
        <v>99999</v>
      </c>
      <c r="BM9" s="182">
        <v>99999</v>
      </c>
      <c r="BN9" s="182">
        <v>99999</v>
      </c>
      <c r="BO9" s="182">
        <v>99999</v>
      </c>
      <c r="BP9" s="182">
        <v>99999</v>
      </c>
      <c r="BQ9" s="182">
        <v>99999</v>
      </c>
      <c r="BR9" s="182">
        <v>99999</v>
      </c>
      <c r="BS9" s="182">
        <v>99999</v>
      </c>
      <c r="BT9" s="182">
        <v>99999</v>
      </c>
      <c r="BU9" s="182">
        <v>99999</v>
      </c>
      <c r="BV9" s="182">
        <v>99999</v>
      </c>
      <c r="BW9" s="182">
        <v>99999</v>
      </c>
      <c r="BX9" s="182">
        <v>99999</v>
      </c>
      <c r="BY9" s="182">
        <v>99999</v>
      </c>
      <c r="BZ9" s="182">
        <v>99999</v>
      </c>
      <c r="CA9" s="182">
        <v>99999</v>
      </c>
      <c r="CB9" s="182">
        <v>99999</v>
      </c>
      <c r="CC9" s="182">
        <v>99999</v>
      </c>
      <c r="CD9" s="182">
        <v>99999</v>
      </c>
      <c r="CE9" s="182">
        <v>99999</v>
      </c>
      <c r="CF9" s="182">
        <v>99999</v>
      </c>
      <c r="CG9" s="182">
        <v>99999</v>
      </c>
      <c r="CH9" s="182">
        <v>99999</v>
      </c>
      <c r="CI9" s="182">
        <v>99999</v>
      </c>
      <c r="CJ9" s="182">
        <v>99999</v>
      </c>
      <c r="CK9" s="182">
        <v>99999</v>
      </c>
      <c r="CL9" s="182">
        <v>99999</v>
      </c>
      <c r="CM9" s="182">
        <v>99999</v>
      </c>
      <c r="CN9" s="182">
        <v>99999</v>
      </c>
      <c r="CO9" s="183">
        <v>99999</v>
      </c>
      <c r="CP9" s="183">
        <v>99999</v>
      </c>
      <c r="CQ9" s="183">
        <v>99999</v>
      </c>
      <c r="CR9" s="183">
        <v>99999</v>
      </c>
      <c r="CS9" s="183">
        <v>99999</v>
      </c>
      <c r="CT9" s="183">
        <v>99999</v>
      </c>
      <c r="CU9" s="183">
        <v>99999</v>
      </c>
      <c r="CV9" s="183">
        <v>99999</v>
      </c>
      <c r="CW9" s="183">
        <v>99999</v>
      </c>
      <c r="CX9" s="183">
        <v>99999</v>
      </c>
      <c r="CY9" s="183">
        <v>99999</v>
      </c>
      <c r="CZ9" s="183">
        <v>99999</v>
      </c>
      <c r="DA9" s="183">
        <v>99999</v>
      </c>
      <c r="DB9" s="183">
        <v>99999</v>
      </c>
      <c r="DC9" s="183">
        <v>99999</v>
      </c>
      <c r="DD9" s="183">
        <v>99999</v>
      </c>
      <c r="DE9" s="183">
        <v>99999</v>
      </c>
      <c r="DF9" s="183">
        <v>99999</v>
      </c>
      <c r="DG9" s="183">
        <v>99999</v>
      </c>
      <c r="DH9" s="183">
        <v>99999</v>
      </c>
      <c r="DI9" s="183">
        <v>99999</v>
      </c>
      <c r="DJ9" s="183">
        <v>99999</v>
      </c>
      <c r="DK9" s="183">
        <v>99999</v>
      </c>
      <c r="DL9" s="183">
        <v>99999</v>
      </c>
      <c r="DM9" s="183">
        <v>99999</v>
      </c>
      <c r="DN9" s="183">
        <v>99999</v>
      </c>
      <c r="DO9" s="183">
        <v>99999</v>
      </c>
      <c r="DP9" s="183">
        <v>99999</v>
      </c>
      <c r="DQ9" s="183">
        <v>99999</v>
      </c>
      <c r="DR9" s="183">
        <v>99999</v>
      </c>
      <c r="DS9" s="183">
        <v>99999</v>
      </c>
      <c r="DT9" s="183">
        <v>99999</v>
      </c>
      <c r="DU9" s="183">
        <v>99999</v>
      </c>
      <c r="DV9" s="183">
        <v>99999</v>
      </c>
      <c r="DW9" s="183">
        <v>99999</v>
      </c>
      <c r="DX9" s="183">
        <v>99999</v>
      </c>
      <c r="DY9" s="183">
        <v>99999</v>
      </c>
      <c r="DZ9" s="183">
        <v>99999</v>
      </c>
      <c r="EA9" s="183">
        <v>99999</v>
      </c>
      <c r="EB9" s="183">
        <v>99999</v>
      </c>
      <c r="EC9" s="183">
        <v>99999</v>
      </c>
      <c r="ED9" s="183">
        <v>99999</v>
      </c>
      <c r="EE9" s="183">
        <v>99999</v>
      </c>
      <c r="EF9" s="183">
        <v>99999</v>
      </c>
      <c r="EG9" s="183">
        <v>99999</v>
      </c>
      <c r="EH9" s="183">
        <v>99999</v>
      </c>
      <c r="EI9" s="183">
        <v>99999</v>
      </c>
      <c r="EJ9" s="183">
        <v>99999</v>
      </c>
      <c r="EK9" s="183">
        <v>99999</v>
      </c>
      <c r="EL9" s="183">
        <v>99999</v>
      </c>
      <c r="EM9" s="183">
        <v>99999</v>
      </c>
      <c r="EN9" s="183">
        <v>99999</v>
      </c>
      <c r="EO9" s="183">
        <v>99999</v>
      </c>
      <c r="EP9" s="183">
        <v>99999</v>
      </c>
      <c r="EQ9" s="183">
        <v>99999</v>
      </c>
      <c r="ER9" s="183">
        <v>99999</v>
      </c>
      <c r="ES9" s="183">
        <v>99999</v>
      </c>
      <c r="ET9" s="183">
        <v>99999</v>
      </c>
      <c r="EU9" s="183">
        <v>99999</v>
      </c>
      <c r="EV9" s="183">
        <v>99999</v>
      </c>
      <c r="EW9" s="183">
        <v>99999</v>
      </c>
      <c r="EX9" s="183">
        <v>99999</v>
      </c>
      <c r="EY9" s="183">
        <v>99999</v>
      </c>
      <c r="EZ9" s="183">
        <v>99999</v>
      </c>
      <c r="FA9" s="183">
        <v>99999</v>
      </c>
      <c r="FB9" s="183">
        <v>99999</v>
      </c>
      <c r="FC9" s="183">
        <v>99999</v>
      </c>
      <c r="FD9" s="183">
        <v>99999</v>
      </c>
      <c r="FE9" s="183">
        <v>99999</v>
      </c>
      <c r="FF9" s="183">
        <v>99999</v>
      </c>
      <c r="FG9" s="183">
        <v>99999</v>
      </c>
      <c r="FH9" s="183">
        <v>99999</v>
      </c>
      <c r="FI9" s="183">
        <v>99999</v>
      </c>
      <c r="FJ9" s="183">
        <v>99999</v>
      </c>
      <c r="FK9" s="183">
        <v>99999</v>
      </c>
      <c r="FL9" s="183">
        <v>99999</v>
      </c>
      <c r="FM9" s="183">
        <v>99999</v>
      </c>
      <c r="FN9" s="183">
        <v>99999</v>
      </c>
      <c r="FO9" s="183">
        <v>99999</v>
      </c>
      <c r="FP9" s="183">
        <v>99999</v>
      </c>
      <c r="FQ9" s="183">
        <v>99999</v>
      </c>
      <c r="FR9" s="183">
        <v>99999</v>
      </c>
      <c r="FS9" s="183">
        <v>99999</v>
      </c>
      <c r="FT9" s="183">
        <v>99999</v>
      </c>
      <c r="FU9" s="183">
        <v>99999</v>
      </c>
      <c r="FV9" s="183">
        <v>99999</v>
      </c>
      <c r="FW9" s="183">
        <v>99999</v>
      </c>
      <c r="FX9" s="183">
        <v>99999</v>
      </c>
      <c r="FY9" s="183">
        <v>99999</v>
      </c>
      <c r="FZ9" s="183">
        <v>99999</v>
      </c>
      <c r="GA9" s="183">
        <v>99999</v>
      </c>
      <c r="GB9" s="183">
        <v>99999</v>
      </c>
      <c r="GC9" s="183">
        <v>99999</v>
      </c>
      <c r="GD9" s="183">
        <v>99999</v>
      </c>
      <c r="GE9" s="183">
        <v>99999</v>
      </c>
      <c r="GF9" s="183">
        <v>99999</v>
      </c>
      <c r="GG9" s="183">
        <v>99999</v>
      </c>
      <c r="GH9" s="183">
        <v>99999</v>
      </c>
      <c r="GI9" s="132">
        <v>99999</v>
      </c>
      <c r="GJ9" s="132">
        <v>99999</v>
      </c>
      <c r="GK9" s="132">
        <v>99999</v>
      </c>
      <c r="GL9" s="132">
        <v>99999</v>
      </c>
      <c r="GM9" s="132">
        <v>99999</v>
      </c>
      <c r="GN9" s="132">
        <v>99999</v>
      </c>
      <c r="GO9" s="132">
        <v>99999</v>
      </c>
      <c r="GP9" s="132">
        <v>99999</v>
      </c>
      <c r="GQ9" s="28">
        <v>3</v>
      </c>
      <c r="GR9" s="128">
        <v>19</v>
      </c>
      <c r="GS9" s="55">
        <f t="shared" si="10"/>
        <v>12</v>
      </c>
      <c r="GT9" s="55">
        <f t="shared" si="37"/>
        <v>13</v>
      </c>
      <c r="GU9" s="29"/>
      <c r="GV9" s="56" t="str">
        <f t="shared" ref="GV9:GV72" si="42">+GW8</f>
        <v>17</v>
      </c>
      <c r="GW9" s="59" t="str">
        <f t="shared" si="38"/>
        <v>29</v>
      </c>
      <c r="GX9" s="29">
        <v>4</v>
      </c>
      <c r="GY9" s="85"/>
      <c r="GZ9" s="87" t="str">
        <f t="shared" si="39"/>
        <v>18,16,17,1,29,6,23,15,22,21,14,30,28,32,20,7,26,4,27,19,2,3,31,13,24,10,9,5,8,25,11,</v>
      </c>
      <c r="HA9" s="83" t="str">
        <v>112.96,30,0,0</v>
      </c>
      <c r="HB9" s="107">
        <f t="shared" si="11"/>
        <v>7</v>
      </c>
      <c r="HC9" s="56">
        <f t="shared" si="12"/>
        <v>10</v>
      </c>
      <c r="HD9" s="108">
        <f t="shared" si="0"/>
        <v>112.96</v>
      </c>
      <c r="HE9" s="219">
        <f t="shared" si="13"/>
        <v>0</v>
      </c>
      <c r="HF9" s="55">
        <f t="shared" si="14"/>
        <v>0</v>
      </c>
      <c r="HG9" s="108" t="str">
        <f t="shared" si="15"/>
        <v>FEAS.</v>
      </c>
      <c r="HH9" s="85">
        <f t="shared" si="16"/>
        <v>0</v>
      </c>
      <c r="HI9" s="106">
        <f t="shared" si="17"/>
        <v>11</v>
      </c>
      <c r="HJ9" s="29">
        <v>4</v>
      </c>
      <c r="HK9" s="85">
        <f t="shared" si="18"/>
        <v>1</v>
      </c>
      <c r="HL9" s="85">
        <f t="shared" si="40"/>
        <v>26</v>
      </c>
      <c r="HM9" s="108" cm="1">
        <f t="array" ref="HM9">IF(HJ9&lt;=$HH$1-1,IF(HK9&lt;&gt;HK8,INDEX($M$6:$GP$190,1,HL9+1),INDEX($M$6:$GP$190,MIN(HL9,HL8)+1,MAX(HL9,HL8)+1))+IF(HK9&lt;&gt;HK10,INDEX($M$6:$GP$190,1,HL9+1),0),"")</f>
        <v>4.3899999999999997</v>
      </c>
      <c r="HN9" s="280" t="str">
        <f ca="1">IF(ISNUMBER(HL9),'Vehicle site info'!AK12,"")</f>
        <v>9:10 AM, 9:00 AM, 1</v>
      </c>
      <c r="HO9" s="29">
        <v>4</v>
      </c>
      <c r="HP9" s="310"/>
      <c r="HQ9" s="85" t="str">
        <f t="shared" si="19"/>
        <v/>
      </c>
      <c r="HR9" s="266" t="str">
        <f>IF(ISNUMBER(HK9),'Vehicle site info'!J12,"")</f>
        <v/>
      </c>
      <c r="HS9" s="267"/>
      <c r="HT9" s="72">
        <f>IF(AND(ISNUMBER(HR9)=TRUE,HR9&gt;'Vehicle site info'!$F$5),HR9-'Vehicle site info'!$F$5,0)</f>
        <v>0</v>
      </c>
      <c r="HU9" s="72">
        <v>4</v>
      </c>
      <c r="HV9" s="73" t="str">
        <f t="shared" si="20"/>
        <v>,13,12,18,16,17,29,6,23,15,22,21,14,30,28,32,20,7,-4,26,4,27,19,2,3,31,24,10,9,5,8,25,11,</v>
      </c>
      <c r="HW9" s="74" t="str">
        <f t="shared" si="21"/>
        <v>,13,12,18,16,17,29,6,23,15,22,21,14,30,28,32,20,7,-4,26,1,27,19,2,3,31,24,10,9,5,8,25,11,</v>
      </c>
      <c r="HX9" s="88" t="str">
        <f t="shared" si="22"/>
        <v>13,12,18,16,17,29,6,23,15,22,21,14,30,28,32,20,7,4,26,1,27,19,2,3,31,24,10,9,5,8,25,11,</v>
      </c>
      <c r="HY9" s="56" t="str">
        <v>111.69,30,0,0</v>
      </c>
      <c r="HZ9" s="75">
        <f t="shared" si="23"/>
        <v>7</v>
      </c>
      <c r="IA9" s="75">
        <f t="shared" si="24"/>
        <v>10</v>
      </c>
      <c r="IB9" s="387">
        <f t="shared" si="25"/>
        <v>111.69</v>
      </c>
      <c r="IC9" s="143">
        <f t="shared" si="26"/>
        <v>0</v>
      </c>
      <c r="ID9" s="75">
        <f>_xlfn.NUMBERVALUE(IF(AND(HU9&lt;&gt;$HV$3,HU9&lt;=$HP$4),MID(TRIM(HY9),IA9+1,FIND("*",SUBSTITUTE(HY9,",","*",3))-IA9),99999))</f>
        <v>0</v>
      </c>
      <c r="IE9" s="76">
        <f t="shared" si="27"/>
        <v>111.69</v>
      </c>
      <c r="IF9" s="446">
        <f t="shared" si="28"/>
        <v>4</v>
      </c>
      <c r="IG9" s="89" t="str">
        <f t="shared" ca="1" si="29"/>
        <v>Feasible outcome with fleet distance = 102.62 at i=  19</v>
      </c>
      <c r="IH9" s="30">
        <f t="shared" ca="1" si="30"/>
        <v>6</v>
      </c>
      <c r="II9" s="108">
        <f t="shared" ca="1" si="31"/>
        <v>102.62</v>
      </c>
      <c r="IJ9" s="133" t="str">
        <f t="shared" ca="1" si="32"/>
        <v xml:space="preserve"> Reposition index 4 between indices 26 and 27</v>
      </c>
      <c r="IK9" s="86">
        <v>4</v>
      </c>
      <c r="IL9" s="382">
        <f ca="1">IF(OR(SMALL($II$6:$II$190,IK9)=99999,SMALL($II$6:$II$190,IK9)=MAX($IL$6:IL8)),"-",SMALL($II$6:$II$190,IK9))</f>
        <v>102.61</v>
      </c>
      <c r="IM9" s="153">
        <f t="shared" ca="1" si="1"/>
        <v>15</v>
      </c>
      <c r="IN9" s="154" t="str">
        <f t="shared" ca="1" si="33"/>
        <v xml:space="preserve"> Reposition index 15 between indices 22 and 21</v>
      </c>
      <c r="IO9" s="141">
        <f t="shared" si="2"/>
        <v>4</v>
      </c>
      <c r="IP9" s="75">
        <f t="shared" ca="1" si="34"/>
        <v>26</v>
      </c>
      <c r="IQ9" s="387">
        <f t="shared" ca="1" si="3"/>
        <v>109.8</v>
      </c>
      <c r="IR9" s="386">
        <f t="shared" ca="1" si="35"/>
        <v>109.8</v>
      </c>
      <c r="IS9" s="75">
        <v>4</v>
      </c>
      <c r="IT9" s="388">
        <f ca="1">IF(OR(SMALL($IR$6:IR$190,IS9)=99999,SMALL($IR$6:$IR$190,IS9)=MAX($IT$6:IT8)),"-",SMALL($IR$6:$IR$190,IS9))</f>
        <v>107.55</v>
      </c>
      <c r="IU9" s="76">
        <f t="shared" ca="1" si="36"/>
        <v>31</v>
      </c>
      <c r="IV9" s="75" t="str">
        <f t="shared" ca="1" si="41"/>
        <v>31 and 13</v>
      </c>
      <c r="IW9" s="7">
        <v>4</v>
      </c>
      <c r="JM9" s="31"/>
      <c r="JN9" s="31"/>
      <c r="JO9" s="32" t="s">
        <v>69</v>
      </c>
      <c r="JP9" s="1" t="str">
        <v xml:space="preserve"> </v>
      </c>
    </row>
    <row r="10" spans="1:276" ht="15" customHeight="1" thickBot="1" x14ac:dyDescent="0.25">
      <c r="A10" s="282">
        <f>+Input!D23</f>
        <v>1.25</v>
      </c>
      <c r="B10" s="1">
        <v>5</v>
      </c>
      <c r="C10" s="188">
        <f t="shared" si="4"/>
        <v>1</v>
      </c>
      <c r="D10" s="230">
        <f t="shared" si="5"/>
        <v>4</v>
      </c>
      <c r="E10" s="18">
        <f t="shared" si="6"/>
        <v>1.2</v>
      </c>
      <c r="F10" s="1">
        <f t="shared" ca="1" si="7"/>
        <v>1.25</v>
      </c>
      <c r="G10" s="1">
        <v>5</v>
      </c>
      <c r="H10" s="192"/>
      <c r="I10" s="64" t="str">
        <f t="shared" si="8"/>
        <v/>
      </c>
      <c r="J10" s="17" t="str">
        <f t="shared" si="9"/>
        <v/>
      </c>
      <c r="K10" s="7"/>
      <c r="L10" s="291">
        <v>4</v>
      </c>
      <c r="M10" s="220"/>
      <c r="N10" s="392"/>
      <c r="O10" s="392"/>
      <c r="P10" s="392"/>
      <c r="Q10" s="392" t="s">
        <v>11</v>
      </c>
      <c r="R10" s="282">
        <f>+Input!R7</f>
        <v>8.07</v>
      </c>
      <c r="S10" s="282">
        <f>+Input!S7</f>
        <v>24.85</v>
      </c>
      <c r="T10" s="282">
        <f>+Input!T7</f>
        <v>4.9800000000000004</v>
      </c>
      <c r="U10" s="282">
        <f>+Input!U7</f>
        <v>4.88</v>
      </c>
      <c r="V10" s="282">
        <f>+Input!V7</f>
        <v>8.09</v>
      </c>
      <c r="W10" s="282">
        <f>+Input!W7</f>
        <v>8.14</v>
      </c>
      <c r="X10" s="282">
        <f>+Input!X7</f>
        <v>4.8</v>
      </c>
      <c r="Y10" s="282">
        <f>+Input!Y7</f>
        <v>2.11</v>
      </c>
      <c r="Z10" s="282">
        <f>+Input!Z7</f>
        <v>8.16</v>
      </c>
      <c r="AA10" s="282">
        <f>+Input!AA7</f>
        <v>7.88</v>
      </c>
      <c r="AB10" s="282">
        <f>+Input!AB7</f>
        <v>5.27</v>
      </c>
      <c r="AC10" s="282">
        <f>+Input!AC7</f>
        <v>14.55</v>
      </c>
      <c r="AD10" s="282">
        <f>+Input!AD7</f>
        <v>11.1</v>
      </c>
      <c r="AE10" s="282">
        <f>+Input!AE7</f>
        <v>16.940000000000001</v>
      </c>
      <c r="AF10" s="282">
        <f>+Input!AF7</f>
        <v>2.61</v>
      </c>
      <c r="AG10" s="282">
        <f>+Input!AG7</f>
        <v>5.4</v>
      </c>
      <c r="AH10" s="282">
        <f>+Input!AH7</f>
        <v>5.45</v>
      </c>
      <c r="AI10" s="282">
        <f>+Input!AI7</f>
        <v>4.88</v>
      </c>
      <c r="AJ10" s="282">
        <f>+Input!AJ7</f>
        <v>5.52</v>
      </c>
      <c r="AK10" s="282">
        <f>+Input!AK7</f>
        <v>8.19</v>
      </c>
      <c r="AL10" s="282">
        <f>+Input!AL7</f>
        <v>5.03</v>
      </c>
      <c r="AM10" s="282">
        <f>+Input!AM7</f>
        <v>1.2</v>
      </c>
      <c r="AN10" s="282">
        <f>+Input!AN7</f>
        <v>2.0099999999999998</v>
      </c>
      <c r="AO10" s="282">
        <f>+Input!AO7</f>
        <v>8.77</v>
      </c>
      <c r="AP10" s="282">
        <f>+Input!AP7</f>
        <v>13.03</v>
      </c>
      <c r="AQ10" s="282">
        <f>+Input!AQ7</f>
        <v>8.31</v>
      </c>
      <c r="AR10" s="282">
        <f>+Input!AR7</f>
        <v>4.5999999999999996</v>
      </c>
      <c r="AS10" s="416">
        <f>+Input!AS7</f>
        <v>7.2</v>
      </c>
      <c r="AT10" s="182">
        <v>99999</v>
      </c>
      <c r="AU10" s="182">
        <v>99999</v>
      </c>
      <c r="AV10" s="182">
        <v>99999</v>
      </c>
      <c r="AW10" s="182">
        <v>99999</v>
      </c>
      <c r="AX10" s="182">
        <v>99999</v>
      </c>
      <c r="AY10" s="182">
        <v>99999</v>
      </c>
      <c r="AZ10" s="182">
        <v>99999</v>
      </c>
      <c r="BA10" s="182">
        <v>99999</v>
      </c>
      <c r="BB10" s="182">
        <v>99999</v>
      </c>
      <c r="BC10" s="182">
        <v>99999</v>
      </c>
      <c r="BD10" s="182">
        <v>99999</v>
      </c>
      <c r="BE10" s="182">
        <v>99999</v>
      </c>
      <c r="BF10" s="182">
        <v>99999</v>
      </c>
      <c r="BG10" s="182">
        <v>99999</v>
      </c>
      <c r="BH10" s="182">
        <v>99999</v>
      </c>
      <c r="BI10" s="182">
        <v>99999</v>
      </c>
      <c r="BJ10" s="182">
        <v>99999</v>
      </c>
      <c r="BK10" s="182">
        <v>99999</v>
      </c>
      <c r="BL10" s="182">
        <v>99999</v>
      </c>
      <c r="BM10" s="182">
        <v>99999</v>
      </c>
      <c r="BN10" s="182">
        <v>99999</v>
      </c>
      <c r="BO10" s="182">
        <v>99999</v>
      </c>
      <c r="BP10" s="182">
        <v>99999</v>
      </c>
      <c r="BQ10" s="182">
        <v>99999</v>
      </c>
      <c r="BR10" s="182">
        <v>99999</v>
      </c>
      <c r="BS10" s="182">
        <v>99999</v>
      </c>
      <c r="BT10" s="182">
        <v>99999</v>
      </c>
      <c r="BU10" s="182">
        <v>99999</v>
      </c>
      <c r="BV10" s="182">
        <v>99999</v>
      </c>
      <c r="BW10" s="182">
        <v>99999</v>
      </c>
      <c r="BX10" s="182">
        <v>99999</v>
      </c>
      <c r="BY10" s="182">
        <v>99999</v>
      </c>
      <c r="BZ10" s="182">
        <v>99999</v>
      </c>
      <c r="CA10" s="182">
        <v>99999</v>
      </c>
      <c r="CB10" s="182">
        <v>99999</v>
      </c>
      <c r="CC10" s="182">
        <v>99999</v>
      </c>
      <c r="CD10" s="182">
        <v>99999</v>
      </c>
      <c r="CE10" s="182">
        <v>99999</v>
      </c>
      <c r="CF10" s="182">
        <v>99999</v>
      </c>
      <c r="CG10" s="182">
        <v>99999</v>
      </c>
      <c r="CH10" s="182">
        <v>99999</v>
      </c>
      <c r="CI10" s="182">
        <v>99999</v>
      </c>
      <c r="CJ10" s="182">
        <v>99999</v>
      </c>
      <c r="CK10" s="182">
        <v>99999</v>
      </c>
      <c r="CL10" s="182">
        <v>99999</v>
      </c>
      <c r="CM10" s="182">
        <v>99999</v>
      </c>
      <c r="CN10" s="182">
        <v>99999</v>
      </c>
      <c r="CO10" s="183">
        <v>99999</v>
      </c>
      <c r="CP10" s="183">
        <v>99999</v>
      </c>
      <c r="CQ10" s="183">
        <v>99999</v>
      </c>
      <c r="CR10" s="183">
        <v>99999</v>
      </c>
      <c r="CS10" s="183">
        <v>99999</v>
      </c>
      <c r="CT10" s="183">
        <v>99999</v>
      </c>
      <c r="CU10" s="183">
        <v>99999</v>
      </c>
      <c r="CV10" s="183">
        <v>99999</v>
      </c>
      <c r="CW10" s="183">
        <v>99999</v>
      </c>
      <c r="CX10" s="183">
        <v>99999</v>
      </c>
      <c r="CY10" s="183">
        <v>99999</v>
      </c>
      <c r="CZ10" s="183">
        <v>99999</v>
      </c>
      <c r="DA10" s="183">
        <v>99999</v>
      </c>
      <c r="DB10" s="183">
        <v>99999</v>
      </c>
      <c r="DC10" s="183">
        <v>99999</v>
      </c>
      <c r="DD10" s="183">
        <v>99999</v>
      </c>
      <c r="DE10" s="183">
        <v>99999</v>
      </c>
      <c r="DF10" s="183">
        <v>99999</v>
      </c>
      <c r="DG10" s="183">
        <v>99999</v>
      </c>
      <c r="DH10" s="183">
        <v>99999</v>
      </c>
      <c r="DI10" s="183">
        <v>99999</v>
      </c>
      <c r="DJ10" s="183">
        <v>99999</v>
      </c>
      <c r="DK10" s="183">
        <v>99999</v>
      </c>
      <c r="DL10" s="183">
        <v>99999</v>
      </c>
      <c r="DM10" s="183">
        <v>99999</v>
      </c>
      <c r="DN10" s="183">
        <v>99999</v>
      </c>
      <c r="DO10" s="183">
        <v>99999</v>
      </c>
      <c r="DP10" s="183">
        <v>99999</v>
      </c>
      <c r="DQ10" s="183">
        <v>99999</v>
      </c>
      <c r="DR10" s="183">
        <v>99999</v>
      </c>
      <c r="DS10" s="183">
        <v>99999</v>
      </c>
      <c r="DT10" s="183">
        <v>99999</v>
      </c>
      <c r="DU10" s="183">
        <v>99999</v>
      </c>
      <c r="DV10" s="183">
        <v>99999</v>
      </c>
      <c r="DW10" s="183">
        <v>99999</v>
      </c>
      <c r="DX10" s="183">
        <v>99999</v>
      </c>
      <c r="DY10" s="183">
        <v>99999</v>
      </c>
      <c r="DZ10" s="183">
        <v>99999</v>
      </c>
      <c r="EA10" s="183">
        <v>99999</v>
      </c>
      <c r="EB10" s="183">
        <v>99999</v>
      </c>
      <c r="EC10" s="183">
        <v>99999</v>
      </c>
      <c r="ED10" s="183">
        <v>99999</v>
      </c>
      <c r="EE10" s="183">
        <v>99999</v>
      </c>
      <c r="EF10" s="183">
        <v>99999</v>
      </c>
      <c r="EG10" s="183">
        <v>99999</v>
      </c>
      <c r="EH10" s="183">
        <v>99999</v>
      </c>
      <c r="EI10" s="183">
        <v>99999</v>
      </c>
      <c r="EJ10" s="183">
        <v>99999</v>
      </c>
      <c r="EK10" s="183">
        <v>99999</v>
      </c>
      <c r="EL10" s="183">
        <v>99999</v>
      </c>
      <c r="EM10" s="183">
        <v>99999</v>
      </c>
      <c r="EN10" s="183">
        <v>99999</v>
      </c>
      <c r="EO10" s="183">
        <v>99999</v>
      </c>
      <c r="EP10" s="183">
        <v>99999</v>
      </c>
      <c r="EQ10" s="183">
        <v>99999</v>
      </c>
      <c r="ER10" s="183">
        <v>99999</v>
      </c>
      <c r="ES10" s="183">
        <v>99999</v>
      </c>
      <c r="ET10" s="183">
        <v>99999</v>
      </c>
      <c r="EU10" s="183">
        <v>99999</v>
      </c>
      <c r="EV10" s="183">
        <v>99999</v>
      </c>
      <c r="EW10" s="183">
        <v>99999</v>
      </c>
      <c r="EX10" s="183">
        <v>99999</v>
      </c>
      <c r="EY10" s="183">
        <v>99999</v>
      </c>
      <c r="EZ10" s="183">
        <v>99999</v>
      </c>
      <c r="FA10" s="183">
        <v>99999</v>
      </c>
      <c r="FB10" s="183">
        <v>99999</v>
      </c>
      <c r="FC10" s="183">
        <v>99999</v>
      </c>
      <c r="FD10" s="183">
        <v>99999</v>
      </c>
      <c r="FE10" s="183">
        <v>99999</v>
      </c>
      <c r="FF10" s="183">
        <v>99999</v>
      </c>
      <c r="FG10" s="183">
        <v>99999</v>
      </c>
      <c r="FH10" s="183">
        <v>99999</v>
      </c>
      <c r="FI10" s="183">
        <v>99999</v>
      </c>
      <c r="FJ10" s="183">
        <v>99999</v>
      </c>
      <c r="FK10" s="183">
        <v>99999</v>
      </c>
      <c r="FL10" s="183">
        <v>99999</v>
      </c>
      <c r="FM10" s="183">
        <v>99999</v>
      </c>
      <c r="FN10" s="183">
        <v>99999</v>
      </c>
      <c r="FO10" s="183">
        <v>99999</v>
      </c>
      <c r="FP10" s="183">
        <v>99999</v>
      </c>
      <c r="FQ10" s="183">
        <v>99999</v>
      </c>
      <c r="FR10" s="183">
        <v>99999</v>
      </c>
      <c r="FS10" s="183">
        <v>99999</v>
      </c>
      <c r="FT10" s="183">
        <v>99999</v>
      </c>
      <c r="FU10" s="183">
        <v>99999</v>
      </c>
      <c r="FV10" s="183">
        <v>99999</v>
      </c>
      <c r="FW10" s="183">
        <v>99999</v>
      </c>
      <c r="FX10" s="183">
        <v>99999</v>
      </c>
      <c r="FY10" s="183">
        <v>99999</v>
      </c>
      <c r="FZ10" s="183">
        <v>99999</v>
      </c>
      <c r="GA10" s="183">
        <v>99999</v>
      </c>
      <c r="GB10" s="183">
        <v>99999</v>
      </c>
      <c r="GC10" s="183">
        <v>99999</v>
      </c>
      <c r="GD10" s="183">
        <v>99999</v>
      </c>
      <c r="GE10" s="183">
        <v>99999</v>
      </c>
      <c r="GF10" s="183">
        <v>99999</v>
      </c>
      <c r="GG10" s="183">
        <v>99999</v>
      </c>
      <c r="GH10" s="183">
        <v>99999</v>
      </c>
      <c r="GI10" s="132">
        <v>99999</v>
      </c>
      <c r="GJ10" s="132">
        <v>99999</v>
      </c>
      <c r="GK10" s="132">
        <v>99999</v>
      </c>
      <c r="GL10" s="132">
        <v>99999</v>
      </c>
      <c r="GM10" s="132">
        <v>99999</v>
      </c>
      <c r="GN10" s="132">
        <v>99999</v>
      </c>
      <c r="GO10" s="132">
        <v>99999</v>
      </c>
      <c r="GP10" s="132">
        <v>99999</v>
      </c>
      <c r="GQ10" s="28">
        <v>4</v>
      </c>
      <c r="GR10" s="128">
        <v>22</v>
      </c>
      <c r="GS10" s="55">
        <f t="shared" si="10"/>
        <v>15</v>
      </c>
      <c r="GT10" s="55">
        <f t="shared" si="37"/>
        <v>15</v>
      </c>
      <c r="GU10" s="29"/>
      <c r="GV10" s="56" t="str">
        <f t="shared" si="42"/>
        <v>29</v>
      </c>
      <c r="GW10" s="59" t="str">
        <f t="shared" si="38"/>
        <v>6</v>
      </c>
      <c r="GX10" s="29">
        <v>5</v>
      </c>
      <c r="GY10" s="85"/>
      <c r="GZ10" s="87" t="str">
        <f t="shared" si="39"/>
        <v>18,16,17,29,1,6,23,15,22,21,14,30,28,32,20,7,26,4,27,19,2,3,31,13,24,10,9,5,8,25,11,</v>
      </c>
      <c r="HA10" s="83" t="str">
        <v>128.62,30,0,0</v>
      </c>
      <c r="HB10" s="107">
        <f t="shared" si="11"/>
        <v>7</v>
      </c>
      <c r="HC10" s="56">
        <f t="shared" si="12"/>
        <v>10</v>
      </c>
      <c r="HD10" s="108">
        <f t="shared" si="0"/>
        <v>128.62</v>
      </c>
      <c r="HE10" s="219">
        <f t="shared" si="13"/>
        <v>0</v>
      </c>
      <c r="HF10" s="55">
        <f t="shared" si="14"/>
        <v>0</v>
      </c>
      <c r="HG10" s="108" t="str">
        <f t="shared" si="15"/>
        <v>FEAS.</v>
      </c>
      <c r="HH10" s="85">
        <f t="shared" si="16"/>
        <v>0</v>
      </c>
      <c r="HI10" s="106">
        <f t="shared" si="17"/>
        <v>13</v>
      </c>
      <c r="HJ10" s="29">
        <v>5</v>
      </c>
      <c r="HK10" s="85">
        <f t="shared" si="18"/>
        <v>1</v>
      </c>
      <c r="HL10" s="395">
        <f t="shared" si="40"/>
        <v>4</v>
      </c>
      <c r="HM10" s="108" cm="1">
        <f t="array" ref="HM10">IF(HJ10&lt;=$HH$1-1,IF(HK10&lt;&gt;HK9,INDEX($M$6:$GP$190,1,HL10+1),INDEX($M$6:$GP$190,MIN(HL10,HL9)+1,MAX(HL10,HL9)+1))+IF(HK10&lt;&gt;HK11,INDEX($M$6:$GP$190,1,HL10+1),0),"")</f>
        <v>1.2</v>
      </c>
      <c r="HN10" s="396" t="str">
        <f ca="1">IF(ISNUMBER(HL10),'Vehicle site info'!AK13,"")</f>
        <v>9:13 AM, 12:01 AM, 1</v>
      </c>
      <c r="HO10" s="29">
        <v>5</v>
      </c>
      <c r="HP10" s="310"/>
      <c r="HQ10" s="85" t="str">
        <f t="shared" si="19"/>
        <v/>
      </c>
      <c r="HR10" s="198" t="str">
        <f>IF(ISNUMBER(HK10),'Vehicle site info'!J13,"")</f>
        <v/>
      </c>
      <c r="HS10" s="113"/>
      <c r="HT10" s="72">
        <f>IF(AND(ISNUMBER(HR10)=TRUE,HR10&gt;'Vehicle site info'!$F$5),HR10-'Vehicle site info'!$F$5,0)</f>
        <v>0</v>
      </c>
      <c r="HU10" s="72">
        <v>5</v>
      </c>
      <c r="HV10" s="73" t="str">
        <f t="shared" si="20"/>
        <v>,13,12,18,16,17,29,6,23,15,22,21,14,30,28,32,20,7,-5,26,4,27,19,2,3,31,24,10,9,5,8,25,11,</v>
      </c>
      <c r="HW10" s="74" t="str">
        <f t="shared" si="21"/>
        <v>,13,12,18,16,17,29,6,23,15,22,21,14,30,28,32,20,7,-5,26,4,27,19,2,3,31,24,10,9,1,8,25,11,</v>
      </c>
      <c r="HX10" s="88" t="str">
        <f t="shared" si="22"/>
        <v>13,12,18,16,17,29,6,23,15,22,21,14,30,28,32,20,7,5,26,4,27,19,2,3,31,24,10,9,1,8,25,11,</v>
      </c>
      <c r="HY10" s="56" t="str">
        <v>111.67,30,0,0</v>
      </c>
      <c r="HZ10" s="75">
        <f t="shared" si="23"/>
        <v>7</v>
      </c>
      <c r="IA10" s="75">
        <f t="shared" si="24"/>
        <v>10</v>
      </c>
      <c r="IB10" s="387">
        <f t="shared" si="25"/>
        <v>111.67</v>
      </c>
      <c r="IC10" s="143">
        <f t="shared" si="26"/>
        <v>0</v>
      </c>
      <c r="ID10" s="75">
        <f>_xlfn.NUMBERVALUE(IF(AND(HU10&lt;&gt;$HV$3,HU10&lt;=$HP$4),MID(TRIM(HY10),IA10+1,FIND("*",SUBSTITUTE(HY10,",","*",3))-IA10),99999))</f>
        <v>0</v>
      </c>
      <c r="IE10" s="76">
        <f t="shared" si="27"/>
        <v>111.67</v>
      </c>
      <c r="IF10" s="446">
        <f t="shared" si="28"/>
        <v>5</v>
      </c>
      <c r="IG10" s="89" t="str">
        <f t="shared" ca="1" si="29"/>
        <v>Feasible outcome with fleet distance = 102.62 at i=  29</v>
      </c>
      <c r="IH10" s="30">
        <f t="shared" ca="1" si="30"/>
        <v>6</v>
      </c>
      <c r="II10" s="108">
        <f t="shared" ca="1" si="31"/>
        <v>102.62</v>
      </c>
      <c r="IJ10" s="133" t="str">
        <f t="shared" ca="1" si="32"/>
        <v xml:space="preserve"> Reposition index 5 between indices 9 and 8</v>
      </c>
      <c r="IK10" s="86">
        <v>5</v>
      </c>
      <c r="IL10" s="382">
        <f ca="1">IF(OR(SMALL($II$6:$II$190,IK10)=99999,SMALL($II$6:$II$190,IK10)=MAX($IL$6:IL9)),"-",SMALL($II$6:$II$190,IK10))</f>
        <v>102.62</v>
      </c>
      <c r="IM10" s="153">
        <f t="shared" ca="1" si="1"/>
        <v>2</v>
      </c>
      <c r="IN10" s="154" t="str">
        <f t="shared" ca="1" si="33"/>
        <v xml:space="preserve"> Reposition index 2 between indices 19 and 3</v>
      </c>
      <c r="IO10" s="141">
        <f t="shared" si="2"/>
        <v>5</v>
      </c>
      <c r="IP10" s="75">
        <f t="shared" ca="1" si="34"/>
        <v>13</v>
      </c>
      <c r="IQ10" s="387">
        <f t="shared" ca="1" si="3"/>
        <v>108.56</v>
      </c>
      <c r="IR10" s="386">
        <f t="shared" ca="1" si="35"/>
        <v>108.56</v>
      </c>
      <c r="IS10" s="75">
        <v>5</v>
      </c>
      <c r="IT10" s="388">
        <f ca="1">IF(OR(SMALL($IR$6:IR$190,IS10)=99999,SMALL($IR$6:$IR$190,IS10)=MAX($IT$6:IT9)),"-",SMALL($IR$6:$IR$190,IS10))</f>
        <v>108.21</v>
      </c>
      <c r="IU10" s="76">
        <f t="shared" ca="1" si="36"/>
        <v>3</v>
      </c>
      <c r="IV10" s="75" t="str">
        <f t="shared" ca="1" si="41"/>
        <v>3 and 13</v>
      </c>
      <c r="IW10" s="7">
        <v>5</v>
      </c>
      <c r="JM10" s="31"/>
      <c r="JN10" s="1"/>
      <c r="JO10" s="32" t="s">
        <v>71</v>
      </c>
      <c r="JP10" s="1" t="str">
        <v xml:space="preserve"> </v>
      </c>
    </row>
    <row r="11" spans="1:276" ht="20" customHeight="1" thickBot="1" x14ac:dyDescent="0.25">
      <c r="A11" s="282">
        <f>+Input!D24</f>
        <v>1.25</v>
      </c>
      <c r="B11" s="1">
        <v>6</v>
      </c>
      <c r="C11" s="188">
        <f t="shared" si="4"/>
        <v>1</v>
      </c>
      <c r="D11" s="230">
        <f t="shared" si="5"/>
        <v>12</v>
      </c>
      <c r="E11" s="18">
        <f t="shared" si="6"/>
        <v>2.11</v>
      </c>
      <c r="F11" s="1">
        <f t="shared" ca="1" si="7"/>
        <v>1.25</v>
      </c>
      <c r="G11" s="1">
        <v>6</v>
      </c>
      <c r="H11" s="192"/>
      <c r="I11" s="64" t="str">
        <f t="shared" si="8"/>
        <v/>
      </c>
      <c r="J11" s="17" t="str">
        <f t="shared" si="9"/>
        <v/>
      </c>
      <c r="K11" s="7"/>
      <c r="L11" s="291">
        <v>5</v>
      </c>
      <c r="M11" s="220"/>
      <c r="N11" s="392"/>
      <c r="O11" s="392"/>
      <c r="P11" s="392"/>
      <c r="Q11" s="392"/>
      <c r="R11" s="392" t="s">
        <v>11</v>
      </c>
      <c r="S11" s="282">
        <f>+Input!S8</f>
        <v>14.24</v>
      </c>
      <c r="T11" s="282">
        <f>+Input!T8</f>
        <v>5.12</v>
      </c>
      <c r="U11" s="282">
        <f>+Input!U8</f>
        <v>0.28000000000000003</v>
      </c>
      <c r="V11" s="282">
        <f>+Input!V8</f>
        <v>0.36</v>
      </c>
      <c r="W11" s="282">
        <f>+Input!W8</f>
        <v>0.31</v>
      </c>
      <c r="X11" s="282">
        <f>+Input!X8</f>
        <v>1.39</v>
      </c>
      <c r="Y11" s="282">
        <f>+Input!Y8</f>
        <v>5.88</v>
      </c>
      <c r="Z11" s="282">
        <f>+Input!Z8</f>
        <v>0.2</v>
      </c>
      <c r="AA11" s="282">
        <f>+Input!AA8</f>
        <v>7.22</v>
      </c>
      <c r="AB11" s="282">
        <f>+Input!AB8</f>
        <v>4.6100000000000003</v>
      </c>
      <c r="AC11" s="282">
        <f>+Input!AC8</f>
        <v>17.39</v>
      </c>
      <c r="AD11" s="282">
        <f>+Input!AD8</f>
        <v>13.94</v>
      </c>
      <c r="AE11" s="282">
        <f>+Input!AE8</f>
        <v>19.78</v>
      </c>
      <c r="AF11" s="282">
        <f>+Input!AF8</f>
        <v>2.44</v>
      </c>
      <c r="AG11" s="282">
        <f>+Input!AG8</f>
        <v>5.64</v>
      </c>
      <c r="AH11" s="282">
        <f>+Input!AH8</f>
        <v>4.79</v>
      </c>
      <c r="AI11" s="282">
        <f>+Input!AI8</f>
        <v>4.22</v>
      </c>
      <c r="AJ11" s="282">
        <f>+Input!AJ8</f>
        <v>4.2</v>
      </c>
      <c r="AK11" s="282">
        <f>+Input!AK8</f>
        <v>0.32</v>
      </c>
      <c r="AL11" s="282">
        <f>+Input!AL8</f>
        <v>0.5</v>
      </c>
      <c r="AM11" s="282">
        <f>+Input!AM8</f>
        <v>4.74</v>
      </c>
      <c r="AN11" s="282">
        <f>+Input!AN8</f>
        <v>3.16</v>
      </c>
      <c r="AO11" s="282">
        <f>+Input!AO8</f>
        <v>8.11</v>
      </c>
      <c r="AP11" s="282">
        <f>+Input!AP8</f>
        <v>9.74</v>
      </c>
      <c r="AQ11" s="282">
        <f>+Input!AQ8</f>
        <v>7.65</v>
      </c>
      <c r="AR11" s="282">
        <f>+Input!AR8</f>
        <v>0.63</v>
      </c>
      <c r="AS11" s="416">
        <f>+Input!AS8</f>
        <v>7.35</v>
      </c>
      <c r="AT11" s="182">
        <v>99999</v>
      </c>
      <c r="AU11" s="182">
        <v>99999</v>
      </c>
      <c r="AV11" s="182">
        <v>99999</v>
      </c>
      <c r="AW11" s="182">
        <v>99999</v>
      </c>
      <c r="AX11" s="182">
        <v>99999</v>
      </c>
      <c r="AY11" s="182">
        <v>99999</v>
      </c>
      <c r="AZ11" s="182">
        <v>99999</v>
      </c>
      <c r="BA11" s="182">
        <v>99999</v>
      </c>
      <c r="BB11" s="182">
        <v>99999</v>
      </c>
      <c r="BC11" s="182">
        <v>99999</v>
      </c>
      <c r="BD11" s="182">
        <v>99999</v>
      </c>
      <c r="BE11" s="182">
        <v>99999</v>
      </c>
      <c r="BF11" s="182">
        <v>99999</v>
      </c>
      <c r="BG11" s="182">
        <v>99999</v>
      </c>
      <c r="BH11" s="182">
        <v>99999</v>
      </c>
      <c r="BI11" s="182">
        <v>99999</v>
      </c>
      <c r="BJ11" s="182">
        <v>99999</v>
      </c>
      <c r="BK11" s="182">
        <v>99999</v>
      </c>
      <c r="BL11" s="182">
        <v>99999</v>
      </c>
      <c r="BM11" s="182">
        <v>99999</v>
      </c>
      <c r="BN11" s="182">
        <v>99999</v>
      </c>
      <c r="BO11" s="182">
        <v>99999</v>
      </c>
      <c r="BP11" s="182">
        <v>99999</v>
      </c>
      <c r="BQ11" s="182">
        <v>99999</v>
      </c>
      <c r="BR11" s="182">
        <v>99999</v>
      </c>
      <c r="BS11" s="182">
        <v>99999</v>
      </c>
      <c r="BT11" s="182">
        <v>99999</v>
      </c>
      <c r="BU11" s="182">
        <v>99999</v>
      </c>
      <c r="BV11" s="182">
        <v>99999</v>
      </c>
      <c r="BW11" s="182">
        <v>99999</v>
      </c>
      <c r="BX11" s="182">
        <v>99999</v>
      </c>
      <c r="BY11" s="182">
        <v>99999</v>
      </c>
      <c r="BZ11" s="182">
        <v>99999</v>
      </c>
      <c r="CA11" s="182">
        <v>99999</v>
      </c>
      <c r="CB11" s="182">
        <v>99999</v>
      </c>
      <c r="CC11" s="182">
        <v>99999</v>
      </c>
      <c r="CD11" s="182">
        <v>99999</v>
      </c>
      <c r="CE11" s="182">
        <v>99999</v>
      </c>
      <c r="CF11" s="182">
        <v>99999</v>
      </c>
      <c r="CG11" s="182">
        <v>99999</v>
      </c>
      <c r="CH11" s="182">
        <v>99999</v>
      </c>
      <c r="CI11" s="182">
        <v>99999</v>
      </c>
      <c r="CJ11" s="182">
        <v>99999</v>
      </c>
      <c r="CK11" s="182">
        <v>99999</v>
      </c>
      <c r="CL11" s="182">
        <v>99999</v>
      </c>
      <c r="CM11" s="182">
        <v>99999</v>
      </c>
      <c r="CN11" s="182">
        <v>99999</v>
      </c>
      <c r="CO11" s="183">
        <v>99999</v>
      </c>
      <c r="CP11" s="183">
        <v>99999</v>
      </c>
      <c r="CQ11" s="183">
        <v>99999</v>
      </c>
      <c r="CR11" s="183">
        <v>99999</v>
      </c>
      <c r="CS11" s="183">
        <v>99999</v>
      </c>
      <c r="CT11" s="183">
        <v>99999</v>
      </c>
      <c r="CU11" s="183">
        <v>99999</v>
      </c>
      <c r="CV11" s="183">
        <v>99999</v>
      </c>
      <c r="CW11" s="183">
        <v>99999</v>
      </c>
      <c r="CX11" s="183">
        <v>99999</v>
      </c>
      <c r="CY11" s="183">
        <v>99999</v>
      </c>
      <c r="CZ11" s="183">
        <v>99999</v>
      </c>
      <c r="DA11" s="183">
        <v>99999</v>
      </c>
      <c r="DB11" s="183">
        <v>99999</v>
      </c>
      <c r="DC11" s="183">
        <v>99999</v>
      </c>
      <c r="DD11" s="183">
        <v>99999</v>
      </c>
      <c r="DE11" s="183">
        <v>99999</v>
      </c>
      <c r="DF11" s="183">
        <v>99999</v>
      </c>
      <c r="DG11" s="183">
        <v>99999</v>
      </c>
      <c r="DH11" s="183">
        <v>99999</v>
      </c>
      <c r="DI11" s="183">
        <v>99999</v>
      </c>
      <c r="DJ11" s="183">
        <v>99999</v>
      </c>
      <c r="DK11" s="183">
        <v>99999</v>
      </c>
      <c r="DL11" s="183">
        <v>99999</v>
      </c>
      <c r="DM11" s="183">
        <v>99999</v>
      </c>
      <c r="DN11" s="183">
        <v>99999</v>
      </c>
      <c r="DO11" s="183">
        <v>99999</v>
      </c>
      <c r="DP11" s="183">
        <v>99999</v>
      </c>
      <c r="DQ11" s="183">
        <v>99999</v>
      </c>
      <c r="DR11" s="183">
        <v>99999</v>
      </c>
      <c r="DS11" s="183">
        <v>99999</v>
      </c>
      <c r="DT11" s="183">
        <v>99999</v>
      </c>
      <c r="DU11" s="183">
        <v>99999</v>
      </c>
      <c r="DV11" s="183">
        <v>99999</v>
      </c>
      <c r="DW11" s="183">
        <v>99999</v>
      </c>
      <c r="DX11" s="183">
        <v>99999</v>
      </c>
      <c r="DY11" s="183">
        <v>99999</v>
      </c>
      <c r="DZ11" s="183">
        <v>99999</v>
      </c>
      <c r="EA11" s="183">
        <v>99999</v>
      </c>
      <c r="EB11" s="183">
        <v>99999</v>
      </c>
      <c r="EC11" s="183">
        <v>99999</v>
      </c>
      <c r="ED11" s="183">
        <v>99999</v>
      </c>
      <c r="EE11" s="183">
        <v>99999</v>
      </c>
      <c r="EF11" s="183">
        <v>99999</v>
      </c>
      <c r="EG11" s="183">
        <v>99999</v>
      </c>
      <c r="EH11" s="183">
        <v>99999</v>
      </c>
      <c r="EI11" s="183">
        <v>99999</v>
      </c>
      <c r="EJ11" s="183">
        <v>99999</v>
      </c>
      <c r="EK11" s="183">
        <v>99999</v>
      </c>
      <c r="EL11" s="183">
        <v>99999</v>
      </c>
      <c r="EM11" s="183">
        <v>99999</v>
      </c>
      <c r="EN11" s="183">
        <v>99999</v>
      </c>
      <c r="EO11" s="183">
        <v>99999</v>
      </c>
      <c r="EP11" s="183">
        <v>99999</v>
      </c>
      <c r="EQ11" s="183">
        <v>99999</v>
      </c>
      <c r="ER11" s="183">
        <v>99999</v>
      </c>
      <c r="ES11" s="183">
        <v>99999</v>
      </c>
      <c r="ET11" s="183">
        <v>99999</v>
      </c>
      <c r="EU11" s="183">
        <v>99999</v>
      </c>
      <c r="EV11" s="183">
        <v>99999</v>
      </c>
      <c r="EW11" s="183">
        <v>99999</v>
      </c>
      <c r="EX11" s="183">
        <v>99999</v>
      </c>
      <c r="EY11" s="183">
        <v>99999</v>
      </c>
      <c r="EZ11" s="183">
        <v>99999</v>
      </c>
      <c r="FA11" s="183">
        <v>99999</v>
      </c>
      <c r="FB11" s="183">
        <v>99999</v>
      </c>
      <c r="FC11" s="183">
        <v>99999</v>
      </c>
      <c r="FD11" s="183">
        <v>99999</v>
      </c>
      <c r="FE11" s="183">
        <v>99999</v>
      </c>
      <c r="FF11" s="183">
        <v>99999</v>
      </c>
      <c r="FG11" s="183">
        <v>99999</v>
      </c>
      <c r="FH11" s="183">
        <v>99999</v>
      </c>
      <c r="FI11" s="183">
        <v>99999</v>
      </c>
      <c r="FJ11" s="183">
        <v>99999</v>
      </c>
      <c r="FK11" s="183">
        <v>99999</v>
      </c>
      <c r="FL11" s="183">
        <v>99999</v>
      </c>
      <c r="FM11" s="183">
        <v>99999</v>
      </c>
      <c r="FN11" s="183">
        <v>99999</v>
      </c>
      <c r="FO11" s="183">
        <v>99999</v>
      </c>
      <c r="FP11" s="183">
        <v>99999</v>
      </c>
      <c r="FQ11" s="183">
        <v>99999</v>
      </c>
      <c r="FR11" s="183">
        <v>99999</v>
      </c>
      <c r="FS11" s="183">
        <v>99999</v>
      </c>
      <c r="FT11" s="183">
        <v>99999</v>
      </c>
      <c r="FU11" s="183">
        <v>99999</v>
      </c>
      <c r="FV11" s="183">
        <v>99999</v>
      </c>
      <c r="FW11" s="183">
        <v>99999</v>
      </c>
      <c r="FX11" s="183">
        <v>99999</v>
      </c>
      <c r="FY11" s="183">
        <v>99999</v>
      </c>
      <c r="FZ11" s="183">
        <v>99999</v>
      </c>
      <c r="GA11" s="183">
        <v>99999</v>
      </c>
      <c r="GB11" s="183">
        <v>99999</v>
      </c>
      <c r="GC11" s="183">
        <v>99999</v>
      </c>
      <c r="GD11" s="183">
        <v>99999</v>
      </c>
      <c r="GE11" s="183">
        <v>99999</v>
      </c>
      <c r="GF11" s="183">
        <v>99999</v>
      </c>
      <c r="GG11" s="183">
        <v>99999</v>
      </c>
      <c r="GH11" s="183">
        <v>99999</v>
      </c>
      <c r="GI11" s="132">
        <v>99999</v>
      </c>
      <c r="GJ11" s="132">
        <v>99999</v>
      </c>
      <c r="GK11" s="132">
        <v>99999</v>
      </c>
      <c r="GL11" s="132">
        <v>99999</v>
      </c>
      <c r="GM11" s="132">
        <v>99999</v>
      </c>
      <c r="GN11" s="132">
        <v>99999</v>
      </c>
      <c r="GO11" s="132">
        <v>99999</v>
      </c>
      <c r="GP11" s="132">
        <v>99999</v>
      </c>
      <c r="GQ11" s="28">
        <v>5</v>
      </c>
      <c r="GR11" s="128">
        <v>20</v>
      </c>
      <c r="GS11" s="55">
        <f t="shared" si="10"/>
        <v>17</v>
      </c>
      <c r="GT11" s="55">
        <f t="shared" si="37"/>
        <v>18</v>
      </c>
      <c r="GU11" s="29"/>
      <c r="GV11" s="56" t="str">
        <f t="shared" si="42"/>
        <v>6</v>
      </c>
      <c r="GW11" s="59" t="str">
        <f t="shared" si="38"/>
        <v>23</v>
      </c>
      <c r="GX11" s="29">
        <v>6</v>
      </c>
      <c r="GY11" s="85"/>
      <c r="GZ11" s="87" t="str">
        <f t="shared" si="39"/>
        <v>18,16,17,29,6,1,23,15,22,21,14,30,28,32,20,7,26,4,27,19,2,3,31,13,24,10,9,5,8,25,11,</v>
      </c>
      <c r="HA11" s="83" t="str">
        <v>111.34,30,0,0</v>
      </c>
      <c r="HB11" s="107">
        <f t="shared" si="11"/>
        <v>7</v>
      </c>
      <c r="HC11" s="56">
        <f t="shared" si="12"/>
        <v>10</v>
      </c>
      <c r="HD11" s="108">
        <f t="shared" si="0"/>
        <v>111.34</v>
      </c>
      <c r="HE11" s="219">
        <f t="shared" si="13"/>
        <v>0</v>
      </c>
      <c r="HF11" s="55">
        <f t="shared" si="14"/>
        <v>0</v>
      </c>
      <c r="HG11" s="108" t="str">
        <f t="shared" si="15"/>
        <v>FEAS.</v>
      </c>
      <c r="HH11" s="85">
        <f t="shared" si="16"/>
        <v>0</v>
      </c>
      <c r="HI11" s="106">
        <f t="shared" si="17"/>
        <v>16</v>
      </c>
      <c r="HJ11" s="29">
        <v>6</v>
      </c>
      <c r="HK11" s="85">
        <f t="shared" si="18"/>
        <v>1</v>
      </c>
      <c r="HL11" s="395">
        <f t="shared" si="40"/>
        <v>12</v>
      </c>
      <c r="HM11" s="108" cm="1">
        <f t="array" ref="HM11">IF(HJ11&lt;=$HH$1-1,IF(HK11&lt;&gt;HK10,INDEX($M$6:$GP$190,1,HL11+1),INDEX($M$6:$GP$190,MIN(HL11,HL10)+1,MAX(HL11,HL10)+1))+IF(HK11&lt;&gt;HK12,INDEX($M$6:$GP$190,1,HL11+1),0),"")</f>
        <v>2.11</v>
      </c>
      <c r="HN11" s="396" t="str">
        <f ca="1">IF(ISNUMBER(HL11),'Vehicle site info'!AK14,"")</f>
        <v>9:18 AM, 8:30 AM, 1</v>
      </c>
      <c r="HO11" s="29">
        <v>6</v>
      </c>
      <c r="HP11" s="310"/>
      <c r="HQ11" s="85" t="str">
        <f t="shared" si="19"/>
        <v/>
      </c>
      <c r="HR11" s="198" t="str">
        <f>IF(ISNUMBER(HK11),'Vehicle site info'!J14,"")</f>
        <v/>
      </c>
      <c r="HS11" s="113"/>
      <c r="HT11" s="72">
        <f>IF(AND(ISNUMBER(HR11)=TRUE,HR11&gt;'Vehicle site info'!$F$5),HR11-'Vehicle site info'!$F$5,0)</f>
        <v>0</v>
      </c>
      <c r="HU11" s="72">
        <v>6</v>
      </c>
      <c r="HV11" s="73" t="str">
        <f t="shared" si="20"/>
        <v>,13,12,18,16,17,29,6,23,15,22,21,14,30,28,32,20,7,-6,26,4,27,19,2,3,31,24,10,9,5,8,25,11,</v>
      </c>
      <c r="HW11" s="74" t="str">
        <f t="shared" si="21"/>
        <v>,13,12,18,16,17,29,1,23,15,22,21,14,30,28,32,20,7,-6,26,4,27,19,2,3,31,24,10,9,5,8,25,11,</v>
      </c>
      <c r="HX11" s="88" t="str">
        <f t="shared" si="22"/>
        <v>13,12,18,16,17,29,1,23,15,22,21,14,30,28,32,20,7,6,26,4,27,19,2,3,31,24,10,9,5,8,25,11,</v>
      </c>
      <c r="HY11" s="56" t="str">
        <v>140.01,30,0,0</v>
      </c>
      <c r="HZ11" s="75">
        <f t="shared" si="23"/>
        <v>7</v>
      </c>
      <c r="IA11" s="75">
        <f t="shared" si="24"/>
        <v>10</v>
      </c>
      <c r="IB11" s="387">
        <f t="shared" si="25"/>
        <v>140.01</v>
      </c>
      <c r="IC11" s="143">
        <f t="shared" si="26"/>
        <v>0</v>
      </c>
      <c r="ID11" s="75">
        <f t="shared" ref="ID11:ID74" si="43">_xlfn.NUMBERVALUE(IF(AND(HU11&lt;&gt;$HV$3,HU11&lt;=$HP$4),MID(TRIM(HY11),IA11+1,FIND("*",SUBSTITUTE(HY11,",","*",3))-IA11),99999))</f>
        <v>0</v>
      </c>
      <c r="IE11" s="76">
        <f t="shared" si="27"/>
        <v>140.01</v>
      </c>
      <c r="IF11" s="446">
        <f t="shared" si="28"/>
        <v>6</v>
      </c>
      <c r="IG11" s="89" t="str">
        <f t="shared" ca="1" si="29"/>
        <v>Feasible outcome with fleet distance = 102.62 at i=  6</v>
      </c>
      <c r="IH11" s="30">
        <f t="shared" ca="1" si="30"/>
        <v>6</v>
      </c>
      <c r="II11" s="108">
        <f t="shared" ca="1" si="31"/>
        <v>102.62</v>
      </c>
      <c r="IJ11" s="133" t="str">
        <f t="shared" ca="1" si="32"/>
        <v xml:space="preserve"> Reposition index 6 between indices 29 and 23</v>
      </c>
      <c r="IK11" s="86">
        <v>6</v>
      </c>
      <c r="IL11" s="382" t="str">
        <f ca="1">IF(OR(SMALL($II$6:$II$190,IK11)=99999,SMALL($II$6:$II$190,IK11)=MAX($IL$6:IL10)),"-",SMALL($II$6:$II$190,IK11))</f>
        <v>-</v>
      </c>
      <c r="IM11" s="153" t="str">
        <f t="shared" ca="1" si="1"/>
        <v>-</v>
      </c>
      <c r="IN11" s="154" t="s">
        <v>263</v>
      </c>
      <c r="IO11" s="141">
        <f t="shared" si="2"/>
        <v>6</v>
      </c>
      <c r="IP11" s="75">
        <f t="shared" ca="1" si="34"/>
        <v>29</v>
      </c>
      <c r="IQ11" s="387">
        <f t="shared" ca="1" si="3"/>
        <v>119.48</v>
      </c>
      <c r="IR11" s="386">
        <f t="shared" ca="1" si="35"/>
        <v>119.48</v>
      </c>
      <c r="IS11" s="75">
        <v>6</v>
      </c>
      <c r="IT11" s="388">
        <f ca="1">IF(OR(SMALL($IR$6:IR$190,IS11)=99999,SMALL($IR$6:$IR$190,IS11)=MAX($IT$6:IT10)),"-",SMALL($IR$6:$IR$190,IS11))</f>
        <v>108.54</v>
      </c>
      <c r="IU11" s="76">
        <f t="shared" ca="1" si="36"/>
        <v>19</v>
      </c>
      <c r="IV11" s="75" t="str">
        <f t="shared" ca="1" si="41"/>
        <v>19 and 13</v>
      </c>
      <c r="IW11" s="7">
        <v>6</v>
      </c>
      <c r="JM11" s="31"/>
      <c r="JN11" s="1"/>
      <c r="JO11" s="32" t="s">
        <v>72</v>
      </c>
      <c r="JP11" s="1" t="str">
        <v xml:space="preserve"> </v>
      </c>
    </row>
    <row r="12" spans="1:276" ht="15" customHeight="1" thickBot="1" x14ac:dyDescent="0.25">
      <c r="A12" s="282">
        <f>+Input!D25</f>
        <v>1.25</v>
      </c>
      <c r="B12" s="1">
        <v>7</v>
      </c>
      <c r="C12" s="188">
        <f t="shared" si="4"/>
        <v>1</v>
      </c>
      <c r="D12" s="230">
        <f t="shared" si="5"/>
        <v>20</v>
      </c>
      <c r="E12" s="18">
        <f>IF(ISNUMBER(D12),IF(C12&lt;&gt;C11,INDEX($M$6:$CJ$80,1,D12+1),INDEX($M$6:$CJ$80,MIN(D12,D11)+1,MAX(D12,D11)+1))+IF(C12&lt;&gt;C13,INDEX($M$6:$CJ$80,1,D12+1),0)," ")</f>
        <v>3.83</v>
      </c>
      <c r="F12" s="1">
        <f t="shared" ca="1" si="7"/>
        <v>1.25</v>
      </c>
      <c r="G12" s="1">
        <v>7</v>
      </c>
      <c r="H12" s="192"/>
      <c r="I12" s="64" t="str">
        <f t="shared" si="8"/>
        <v/>
      </c>
      <c r="J12" s="17" t="str">
        <f t="shared" si="9"/>
        <v/>
      </c>
      <c r="K12" s="7"/>
      <c r="L12" s="291">
        <v>6</v>
      </c>
      <c r="M12" s="220"/>
      <c r="N12" s="392"/>
      <c r="O12" s="392"/>
      <c r="P12" s="392"/>
      <c r="Q12" s="392"/>
      <c r="R12" s="392"/>
      <c r="S12" s="392" t="s">
        <v>11</v>
      </c>
      <c r="T12" s="282">
        <f>+Input!T9</f>
        <v>20.51</v>
      </c>
      <c r="U12" s="282">
        <f>+Input!U9</f>
        <v>13.96</v>
      </c>
      <c r="V12" s="282">
        <f>+Input!V9</f>
        <v>17.34</v>
      </c>
      <c r="W12" s="282">
        <f>+Input!W9</f>
        <v>14.53</v>
      </c>
      <c r="X12" s="282">
        <f>+Input!X9</f>
        <v>14.19</v>
      </c>
      <c r="Y12" s="282">
        <f>+Input!Y9</f>
        <v>23.02</v>
      </c>
      <c r="Z12" s="282">
        <f>+Input!Z9</f>
        <v>14.34</v>
      </c>
      <c r="AA12" s="282">
        <f>+Input!AA9</f>
        <v>16</v>
      </c>
      <c r="AB12" s="282">
        <f>+Input!AB9</f>
        <v>20</v>
      </c>
      <c r="AC12" s="282">
        <f>+Input!AC9</f>
        <v>33.25</v>
      </c>
      <c r="AD12" s="282">
        <f>+Input!AD9</f>
        <v>29.8</v>
      </c>
      <c r="AE12" s="282">
        <f>+Input!AE9</f>
        <v>35.64</v>
      </c>
      <c r="AF12" s="282">
        <f>+Input!AF9</f>
        <v>16.010000000000002</v>
      </c>
      <c r="AG12" s="282">
        <f>+Input!AG9</f>
        <v>21.03</v>
      </c>
      <c r="AH12" s="282">
        <f>+Input!AH9</f>
        <v>20.18</v>
      </c>
      <c r="AI12" s="282">
        <f>+Input!AI9</f>
        <v>19.61</v>
      </c>
      <c r="AJ12" s="282">
        <f>+Input!AJ9</f>
        <v>14.27</v>
      </c>
      <c r="AK12" s="282">
        <f>+Input!AK9</f>
        <v>14.42</v>
      </c>
      <c r="AL12" s="282">
        <f>+Input!AL9</f>
        <v>13.79</v>
      </c>
      <c r="AM12" s="282">
        <f>+Input!AM9</f>
        <v>22.11</v>
      </c>
      <c r="AN12" s="282">
        <f>+Input!AN9</f>
        <v>16.73</v>
      </c>
      <c r="AO12" s="282">
        <f>+Input!AO9</f>
        <v>16.75</v>
      </c>
      <c r="AP12" s="282">
        <f>+Input!AP9</f>
        <v>11.74</v>
      </c>
      <c r="AQ12" s="282">
        <f>+Input!AQ9</f>
        <v>16.98</v>
      </c>
      <c r="AR12" s="282">
        <f>+Input!AR9</f>
        <v>14.12</v>
      </c>
      <c r="AS12" s="416">
        <f>+Input!AS9</f>
        <v>22.74</v>
      </c>
      <c r="AT12" s="182">
        <v>99999</v>
      </c>
      <c r="AU12" s="182">
        <v>99999</v>
      </c>
      <c r="AV12" s="182">
        <v>99999</v>
      </c>
      <c r="AW12" s="182">
        <v>99999</v>
      </c>
      <c r="AX12" s="182">
        <v>99999</v>
      </c>
      <c r="AY12" s="182">
        <v>99999</v>
      </c>
      <c r="AZ12" s="182">
        <v>99999</v>
      </c>
      <c r="BA12" s="182">
        <v>99999</v>
      </c>
      <c r="BB12" s="182">
        <v>99999</v>
      </c>
      <c r="BC12" s="182">
        <v>99999</v>
      </c>
      <c r="BD12" s="182">
        <v>99999</v>
      </c>
      <c r="BE12" s="182">
        <v>99999</v>
      </c>
      <c r="BF12" s="182">
        <v>99999</v>
      </c>
      <c r="BG12" s="182">
        <v>99999</v>
      </c>
      <c r="BH12" s="182">
        <v>99999</v>
      </c>
      <c r="BI12" s="182">
        <v>99999</v>
      </c>
      <c r="BJ12" s="182">
        <v>99999</v>
      </c>
      <c r="BK12" s="182">
        <v>99999</v>
      </c>
      <c r="BL12" s="182">
        <v>99999</v>
      </c>
      <c r="BM12" s="182">
        <v>99999</v>
      </c>
      <c r="BN12" s="182">
        <v>99999</v>
      </c>
      <c r="BO12" s="182">
        <v>99999</v>
      </c>
      <c r="BP12" s="182">
        <v>99999</v>
      </c>
      <c r="BQ12" s="182">
        <v>99999</v>
      </c>
      <c r="BR12" s="182">
        <v>99999</v>
      </c>
      <c r="BS12" s="182">
        <v>99999</v>
      </c>
      <c r="BT12" s="182">
        <v>99999</v>
      </c>
      <c r="BU12" s="182">
        <v>99999</v>
      </c>
      <c r="BV12" s="182">
        <v>99999</v>
      </c>
      <c r="BW12" s="182">
        <v>99999</v>
      </c>
      <c r="BX12" s="182">
        <v>99999</v>
      </c>
      <c r="BY12" s="182">
        <v>99999</v>
      </c>
      <c r="BZ12" s="182">
        <v>99999</v>
      </c>
      <c r="CA12" s="182">
        <v>99999</v>
      </c>
      <c r="CB12" s="182">
        <v>99999</v>
      </c>
      <c r="CC12" s="182">
        <v>99999</v>
      </c>
      <c r="CD12" s="182">
        <v>99999</v>
      </c>
      <c r="CE12" s="182">
        <v>99999</v>
      </c>
      <c r="CF12" s="182">
        <v>99999</v>
      </c>
      <c r="CG12" s="182">
        <v>99999</v>
      </c>
      <c r="CH12" s="182">
        <v>99999</v>
      </c>
      <c r="CI12" s="182">
        <v>99999</v>
      </c>
      <c r="CJ12" s="182">
        <v>99999</v>
      </c>
      <c r="CK12" s="182">
        <v>99999</v>
      </c>
      <c r="CL12" s="182">
        <v>99999</v>
      </c>
      <c r="CM12" s="182">
        <v>99999</v>
      </c>
      <c r="CN12" s="182">
        <v>99999</v>
      </c>
      <c r="CO12" s="183">
        <v>99999</v>
      </c>
      <c r="CP12" s="183">
        <v>99999</v>
      </c>
      <c r="CQ12" s="183">
        <v>99999</v>
      </c>
      <c r="CR12" s="183">
        <v>99999</v>
      </c>
      <c r="CS12" s="183">
        <v>99999</v>
      </c>
      <c r="CT12" s="183">
        <v>99999</v>
      </c>
      <c r="CU12" s="183">
        <v>99999</v>
      </c>
      <c r="CV12" s="183">
        <v>99999</v>
      </c>
      <c r="CW12" s="183">
        <v>99999</v>
      </c>
      <c r="CX12" s="183">
        <v>99999</v>
      </c>
      <c r="CY12" s="183">
        <v>99999</v>
      </c>
      <c r="CZ12" s="183">
        <v>99999</v>
      </c>
      <c r="DA12" s="183">
        <v>99999</v>
      </c>
      <c r="DB12" s="183">
        <v>99999</v>
      </c>
      <c r="DC12" s="183">
        <v>99999</v>
      </c>
      <c r="DD12" s="183">
        <v>99999</v>
      </c>
      <c r="DE12" s="183">
        <v>99999</v>
      </c>
      <c r="DF12" s="183">
        <v>99999</v>
      </c>
      <c r="DG12" s="183">
        <v>99999</v>
      </c>
      <c r="DH12" s="183">
        <v>99999</v>
      </c>
      <c r="DI12" s="183">
        <v>99999</v>
      </c>
      <c r="DJ12" s="183">
        <v>99999</v>
      </c>
      <c r="DK12" s="183">
        <v>99999</v>
      </c>
      <c r="DL12" s="183">
        <v>99999</v>
      </c>
      <c r="DM12" s="183">
        <v>99999</v>
      </c>
      <c r="DN12" s="183">
        <v>99999</v>
      </c>
      <c r="DO12" s="183">
        <v>99999</v>
      </c>
      <c r="DP12" s="183">
        <v>99999</v>
      </c>
      <c r="DQ12" s="183">
        <v>99999</v>
      </c>
      <c r="DR12" s="183">
        <v>99999</v>
      </c>
      <c r="DS12" s="183">
        <v>99999</v>
      </c>
      <c r="DT12" s="183">
        <v>99999</v>
      </c>
      <c r="DU12" s="183">
        <v>99999</v>
      </c>
      <c r="DV12" s="183">
        <v>99999</v>
      </c>
      <c r="DW12" s="183">
        <v>99999</v>
      </c>
      <c r="DX12" s="183">
        <v>99999</v>
      </c>
      <c r="DY12" s="183">
        <v>99999</v>
      </c>
      <c r="DZ12" s="183">
        <v>99999</v>
      </c>
      <c r="EA12" s="183">
        <v>99999</v>
      </c>
      <c r="EB12" s="183">
        <v>99999</v>
      </c>
      <c r="EC12" s="183">
        <v>99999</v>
      </c>
      <c r="ED12" s="183">
        <v>99999</v>
      </c>
      <c r="EE12" s="183">
        <v>99999</v>
      </c>
      <c r="EF12" s="183">
        <v>99999</v>
      </c>
      <c r="EG12" s="183">
        <v>99999</v>
      </c>
      <c r="EH12" s="183">
        <v>99999</v>
      </c>
      <c r="EI12" s="183">
        <v>99999</v>
      </c>
      <c r="EJ12" s="183">
        <v>99999</v>
      </c>
      <c r="EK12" s="183">
        <v>99999</v>
      </c>
      <c r="EL12" s="183">
        <v>99999</v>
      </c>
      <c r="EM12" s="183">
        <v>99999</v>
      </c>
      <c r="EN12" s="183">
        <v>99999</v>
      </c>
      <c r="EO12" s="183">
        <v>99999</v>
      </c>
      <c r="EP12" s="183">
        <v>99999</v>
      </c>
      <c r="EQ12" s="183">
        <v>99999</v>
      </c>
      <c r="ER12" s="183">
        <v>99999</v>
      </c>
      <c r="ES12" s="183">
        <v>99999</v>
      </c>
      <c r="ET12" s="183">
        <v>99999</v>
      </c>
      <c r="EU12" s="183">
        <v>99999</v>
      </c>
      <c r="EV12" s="183">
        <v>99999</v>
      </c>
      <c r="EW12" s="183">
        <v>99999</v>
      </c>
      <c r="EX12" s="183">
        <v>99999</v>
      </c>
      <c r="EY12" s="183">
        <v>99999</v>
      </c>
      <c r="EZ12" s="183">
        <v>99999</v>
      </c>
      <c r="FA12" s="183">
        <v>99999</v>
      </c>
      <c r="FB12" s="183">
        <v>99999</v>
      </c>
      <c r="FC12" s="183">
        <v>99999</v>
      </c>
      <c r="FD12" s="183">
        <v>99999</v>
      </c>
      <c r="FE12" s="183">
        <v>99999</v>
      </c>
      <c r="FF12" s="183">
        <v>99999</v>
      </c>
      <c r="FG12" s="183">
        <v>99999</v>
      </c>
      <c r="FH12" s="183">
        <v>99999</v>
      </c>
      <c r="FI12" s="183">
        <v>99999</v>
      </c>
      <c r="FJ12" s="183">
        <v>99999</v>
      </c>
      <c r="FK12" s="183">
        <v>99999</v>
      </c>
      <c r="FL12" s="183">
        <v>99999</v>
      </c>
      <c r="FM12" s="183">
        <v>99999</v>
      </c>
      <c r="FN12" s="183">
        <v>99999</v>
      </c>
      <c r="FO12" s="183">
        <v>99999</v>
      </c>
      <c r="FP12" s="183">
        <v>99999</v>
      </c>
      <c r="FQ12" s="183">
        <v>99999</v>
      </c>
      <c r="FR12" s="183">
        <v>99999</v>
      </c>
      <c r="FS12" s="183">
        <v>99999</v>
      </c>
      <c r="FT12" s="183">
        <v>99999</v>
      </c>
      <c r="FU12" s="183">
        <v>99999</v>
      </c>
      <c r="FV12" s="183">
        <v>99999</v>
      </c>
      <c r="FW12" s="183">
        <v>99999</v>
      </c>
      <c r="FX12" s="183">
        <v>99999</v>
      </c>
      <c r="FY12" s="183">
        <v>99999</v>
      </c>
      <c r="FZ12" s="183">
        <v>99999</v>
      </c>
      <c r="GA12" s="183">
        <v>99999</v>
      </c>
      <c r="GB12" s="183">
        <v>99999</v>
      </c>
      <c r="GC12" s="183">
        <v>99999</v>
      </c>
      <c r="GD12" s="183">
        <v>99999</v>
      </c>
      <c r="GE12" s="183">
        <v>99999</v>
      </c>
      <c r="GF12" s="183">
        <v>99999</v>
      </c>
      <c r="GG12" s="183">
        <v>99999</v>
      </c>
      <c r="GH12" s="183">
        <v>99999</v>
      </c>
      <c r="GI12" s="132">
        <v>99999</v>
      </c>
      <c r="GJ12" s="132">
        <v>99999</v>
      </c>
      <c r="GK12" s="132">
        <v>99999</v>
      </c>
      <c r="GL12" s="132">
        <v>99999</v>
      </c>
      <c r="GM12" s="132">
        <v>99999</v>
      </c>
      <c r="GN12" s="132">
        <v>99999</v>
      </c>
      <c r="GO12" s="132">
        <v>99999</v>
      </c>
      <c r="GP12" s="132">
        <v>99999</v>
      </c>
      <c r="GQ12" s="28">
        <v>6</v>
      </c>
      <c r="GR12" s="128">
        <v>11</v>
      </c>
      <c r="GS12" s="55">
        <f t="shared" si="10"/>
        <v>20</v>
      </c>
      <c r="GT12" s="55">
        <f t="shared" si="37"/>
        <v>21</v>
      </c>
      <c r="GU12" s="29"/>
      <c r="GV12" s="56" t="str">
        <f t="shared" si="42"/>
        <v>23</v>
      </c>
      <c r="GW12" s="59" t="str">
        <f t="shared" si="38"/>
        <v>15</v>
      </c>
      <c r="GX12" s="29">
        <v>7</v>
      </c>
      <c r="GY12" s="85"/>
      <c r="GZ12" s="87" t="str">
        <f t="shared" si="39"/>
        <v>18,16,17,29,6,23,1,15,22,21,14,30,28,32,20,7,26,4,27,19,2,3,31,13,24,10,9,5,8,25,11,</v>
      </c>
      <c r="HA12" s="83" t="str">
        <v>106.25,30,0,0</v>
      </c>
      <c r="HB12" s="107">
        <f t="shared" si="11"/>
        <v>7</v>
      </c>
      <c r="HC12" s="56">
        <f t="shared" si="12"/>
        <v>10</v>
      </c>
      <c r="HD12" s="108">
        <f t="shared" si="0"/>
        <v>106.25</v>
      </c>
      <c r="HE12" s="219">
        <f t="shared" si="13"/>
        <v>0</v>
      </c>
      <c r="HF12" s="55">
        <f t="shared" si="14"/>
        <v>0</v>
      </c>
      <c r="HG12" s="108" t="str">
        <f t="shared" si="15"/>
        <v>FEAS.</v>
      </c>
      <c r="HH12" s="85">
        <f t="shared" si="16"/>
        <v>0</v>
      </c>
      <c r="HI12" s="106">
        <f t="shared" si="17"/>
        <v>19</v>
      </c>
      <c r="HJ12" s="29">
        <v>7</v>
      </c>
      <c r="HK12" s="85">
        <f t="shared" si="18"/>
        <v>1</v>
      </c>
      <c r="HL12" s="395">
        <f t="shared" si="40"/>
        <v>20</v>
      </c>
      <c r="HM12" s="108" cm="1">
        <f t="array" ref="HM12">IF(HJ12&lt;=$HH$1-1,IF(HK12&lt;&gt;HK11,INDEX($M$6:$GP$190,1,HL12+1),INDEX($M$6:$GP$190,MIN(HL12,HL11)+1,MAX(HL12,HL11)+1))+IF(HK12&lt;&gt;HK13,INDEX($M$6:$GP$190,1,HL12+1),0),"")</f>
        <v>3.83</v>
      </c>
      <c r="HN12" s="396" t="str">
        <f ca="1">IF(ISNUMBER(HL12),'Vehicle site info'!AK15,"")</f>
        <v>9:28 AM, 9:00 AM, 1</v>
      </c>
      <c r="HO12" s="29">
        <v>7</v>
      </c>
      <c r="HP12" s="310"/>
      <c r="HQ12" s="85" t="str">
        <f t="shared" si="19"/>
        <v/>
      </c>
      <c r="HR12" s="198" t="str">
        <f>IF(ISNUMBER(HK12),'Vehicle site info'!J15,"")</f>
        <v/>
      </c>
      <c r="HS12" s="113"/>
      <c r="HT12" s="72">
        <f>IF(AND(ISNUMBER(HR12)=TRUE,HR12&gt;'Vehicle site info'!$F$5),HR12-'Vehicle site info'!$F$5,0)</f>
        <v>0</v>
      </c>
      <c r="HU12" s="72">
        <v>7</v>
      </c>
      <c r="HV12" s="73" t="str">
        <f t="shared" si="20"/>
        <v>,13,12,18,16,17,29,6,23,15,22,21,14,30,28,32,20,7,-7,26,4,27,19,2,3,31,24,10,9,5,8,25,11,</v>
      </c>
      <c r="HW12" s="74" t="str">
        <f t="shared" si="21"/>
        <v>,13,12,18,16,17,29,6,23,15,22,21,14,30,28,32,20,1,-7,26,4,27,19,2,3,31,24,10,9,5,8,25,11,</v>
      </c>
      <c r="HX12" s="88" t="str">
        <f t="shared" si="22"/>
        <v>13,12,18,16,17,29,6,23,15,22,21,14,30,28,32,20,1,7,26,4,27,19,2,3,31,24,10,9,5,8,25,11,</v>
      </c>
      <c r="HY12" s="56" t="str">
        <v>106.11,30,0,0</v>
      </c>
      <c r="HZ12" s="75">
        <f t="shared" si="23"/>
        <v>7</v>
      </c>
      <c r="IA12" s="75">
        <f t="shared" si="24"/>
        <v>10</v>
      </c>
      <c r="IB12" s="387">
        <f t="shared" si="25"/>
        <v>106.11</v>
      </c>
      <c r="IC12" s="143">
        <f t="shared" si="26"/>
        <v>0</v>
      </c>
      <c r="ID12" s="75">
        <f t="shared" si="43"/>
        <v>0</v>
      </c>
      <c r="IE12" s="76">
        <f t="shared" si="27"/>
        <v>106.11</v>
      </c>
      <c r="IF12" s="446">
        <f t="shared" si="28"/>
        <v>7</v>
      </c>
      <c r="IG12" s="89" t="str">
        <f t="shared" ca="1" si="29"/>
        <v>Feasible outcome with fleet distance = 102.62 at i=  16</v>
      </c>
      <c r="IH12" s="30">
        <f t="shared" ca="1" si="30"/>
        <v>6</v>
      </c>
      <c r="II12" s="108">
        <f t="shared" ca="1" si="31"/>
        <v>102.62</v>
      </c>
      <c r="IJ12" s="133" t="str">
        <f t="shared" ca="1" si="32"/>
        <v xml:space="preserve"> Reposition index 7 between indices 20 and 1</v>
      </c>
      <c r="IK12" s="86">
        <v>7</v>
      </c>
      <c r="IL12" s="382" t="str">
        <f ca="1">IF(OR(SMALL($II$6:$II$190,IK12)=99999,SMALL($II$6:$II$190,IK12)=MAX($IL$6:IL11)),"-",SMALL($II$6:$II$190,IK12))</f>
        <v>-</v>
      </c>
      <c r="IM12" s="153" t="str">
        <f t="shared" ca="1" si="1"/>
        <v>-</v>
      </c>
      <c r="IN12" s="154" t="str">
        <f t="shared" ca="1" si="33"/>
        <v>-</v>
      </c>
      <c r="IO12" s="141">
        <f t="shared" si="2"/>
        <v>7</v>
      </c>
      <c r="IP12" s="75">
        <f t="shared" ca="1" si="34"/>
        <v>1</v>
      </c>
      <c r="IQ12" s="387">
        <f t="shared" ca="1" si="3"/>
        <v>109.24</v>
      </c>
      <c r="IR12" s="386">
        <f t="shared" ca="1" si="35"/>
        <v>109.24</v>
      </c>
      <c r="IS12" s="75">
        <v>7</v>
      </c>
      <c r="IT12" s="388">
        <f ca="1">IF(OR(SMALL($IR$6:IR$190,IS12)=99999,SMALL($IR$6:$IR$190,IS12)=MAX($IT$6:IT11)),"-",SMALL($IR$6:$IR$190,IS12))</f>
        <v>108.56</v>
      </c>
      <c r="IU12" s="76">
        <f t="shared" ca="1" si="36"/>
        <v>5</v>
      </c>
      <c r="IV12" s="75" t="str">
        <f t="shared" ca="1" si="41"/>
        <v>5 and 13</v>
      </c>
      <c r="IW12" s="7">
        <v>7</v>
      </c>
      <c r="JN12" s="1"/>
    </row>
    <row r="13" spans="1:276" ht="16" customHeight="1" thickBot="1" x14ac:dyDescent="0.25">
      <c r="A13" s="282">
        <f>+Input!D26</f>
        <v>1.25</v>
      </c>
      <c r="B13" s="1">
        <v>8</v>
      </c>
      <c r="C13" s="188">
        <f>IF(ISNUMBER(D13),IF(B13&lt;=$H$6,1,IF(B13&lt;=$H$6+$H$7,2,IF(B13&lt;=$H$6+$H$7+$H$8,3,IF(B13&lt;=$H$6+$H$7+$H$8+$H$9,4,
IF(B13&lt;=$H$6+$H$7+$H$8+$H$9+$H$10,5,
IF(B13&lt;=$H$6+$H$7+$H$8+$H$9+$H$10+$H$11,6,
IF(B13&lt;=$H$6+$H$7+$H$8+$H$9+$H$10+$H$11+$H$12,7,
IF(B13&lt;=$H$6+$H$7+$H$8+$H$9+$H$10+$H$11+$H$12+$H$13,8,
IF(B13&lt;=$H$6+$H$7+$H$8+$H$9+$H$10+$H$11+$H$12+$H$13+$H$14,9,
IF(B13&lt;=$H$6+$H$7+$H$8+$H$9+$H$10+$H$11+$H$12+$H$13+$H$14+$H$15,10,
IF(B13&lt;=$H$6+$H$7+$H$8+$H$9+$H$10+$H$11+$H$12+$H$13+$H$14+$H$15+$H$16,11,
IF(B13&lt;=$H$6+$H$7+$H$8+$H$9+$H$10+$H$11+$H$12+$H$13+$H$14+$H$15+$H$16+$H$17,12,
IF(B13&lt;=$H$6+$H$7+$H$8+$H$9+$H$10+$H$11+$H$12+$H$13+$H$14+$H$15+$H$16+$H$17+$H$18,13,
IF(B13&lt;=$H$6+$H$7+$H$8+$H$9+$H$10+$H$11+$H$12+$H$13+$H$14+$H$15+$H$16+$H$17+$H$18+$H$19,14,15)))))))))))))),)</f>
        <v>1</v>
      </c>
      <c r="D13" s="54">
        <f t="shared" si="5"/>
        <v>1</v>
      </c>
      <c r="E13" s="18">
        <f t="shared" si="6"/>
        <v>1.27</v>
      </c>
      <c r="F13" s="1">
        <f t="shared" ca="1" si="7"/>
        <v>1.25</v>
      </c>
      <c r="G13" s="1">
        <v>8</v>
      </c>
      <c r="H13" s="192"/>
      <c r="I13" s="64" t="str">
        <f t="shared" si="8"/>
        <v/>
      </c>
      <c r="J13" s="17" t="str">
        <f t="shared" si="9"/>
        <v/>
      </c>
      <c r="K13" s="68"/>
      <c r="L13" s="291">
        <v>7</v>
      </c>
      <c r="M13" s="220"/>
      <c r="N13" s="392"/>
      <c r="O13" s="392"/>
      <c r="P13" s="392"/>
      <c r="Q13" s="392"/>
      <c r="R13" s="392"/>
      <c r="S13" s="392"/>
      <c r="T13" s="392" t="s">
        <v>11</v>
      </c>
      <c r="U13" s="282">
        <f>+Input!U10</f>
        <v>5.12</v>
      </c>
      <c r="V13" s="282">
        <f>+Input!V10</f>
        <v>5.66</v>
      </c>
      <c r="W13" s="282">
        <f>+Input!W10</f>
        <v>5.5</v>
      </c>
      <c r="X13" s="282">
        <f>+Input!X10</f>
        <v>4.16</v>
      </c>
      <c r="Y13" s="282">
        <f>+Input!Y10</f>
        <v>3.62</v>
      </c>
      <c r="Z13" s="282">
        <f>+Input!Z10</f>
        <v>5.32</v>
      </c>
      <c r="AA13" s="282">
        <f>+Input!AA10</f>
        <v>5.23</v>
      </c>
      <c r="AB13" s="282">
        <f>+Input!AB10</f>
        <v>2.62</v>
      </c>
      <c r="AC13" s="282">
        <f>+Input!AC10</f>
        <v>17.12</v>
      </c>
      <c r="AD13" s="282">
        <f>+Input!AD10</f>
        <v>13.77</v>
      </c>
      <c r="AE13" s="282">
        <f>+Input!AE10</f>
        <v>16.809999999999999</v>
      </c>
      <c r="AF13" s="282">
        <f>+Input!AF10</f>
        <v>3.35</v>
      </c>
      <c r="AG13" s="282">
        <f>+Input!AG10</f>
        <v>1.03</v>
      </c>
      <c r="AH13" s="282">
        <f>+Input!AH10</f>
        <v>2.8</v>
      </c>
      <c r="AI13" s="282">
        <f>+Input!AI10</f>
        <v>2.23</v>
      </c>
      <c r="AJ13" s="282">
        <f>+Input!AJ10</f>
        <v>3.48</v>
      </c>
      <c r="AK13" s="282">
        <f>+Input!AK10</f>
        <v>5.39</v>
      </c>
      <c r="AL13" s="282">
        <f>+Input!AL10</f>
        <v>5.01</v>
      </c>
      <c r="AM13" s="282">
        <f>+Input!AM10</f>
        <v>3.82</v>
      </c>
      <c r="AN13" s="282">
        <f>+Input!AN10</f>
        <v>3.58</v>
      </c>
      <c r="AO13" s="282">
        <f>+Input!AO10</f>
        <v>6.12</v>
      </c>
      <c r="AP13" s="282">
        <f>+Input!AP10</f>
        <v>18.23</v>
      </c>
      <c r="AQ13" s="282">
        <f>+Input!AQ10</f>
        <v>5.14</v>
      </c>
      <c r="AR13" s="282">
        <f>+Input!AR10</f>
        <v>4.84</v>
      </c>
      <c r="AS13" s="416">
        <f>+Input!AS10</f>
        <v>2.23</v>
      </c>
      <c r="AT13" s="182">
        <v>99999</v>
      </c>
      <c r="AU13" s="182">
        <v>99999</v>
      </c>
      <c r="AV13" s="182">
        <v>99999</v>
      </c>
      <c r="AW13" s="182">
        <v>99999</v>
      </c>
      <c r="AX13" s="182">
        <v>99999</v>
      </c>
      <c r="AY13" s="182">
        <v>99999</v>
      </c>
      <c r="AZ13" s="182">
        <v>99999</v>
      </c>
      <c r="BA13" s="182">
        <v>99999</v>
      </c>
      <c r="BB13" s="182">
        <v>99999</v>
      </c>
      <c r="BC13" s="182">
        <v>99999</v>
      </c>
      <c r="BD13" s="182">
        <v>99999</v>
      </c>
      <c r="BE13" s="182">
        <v>99999</v>
      </c>
      <c r="BF13" s="182">
        <v>99999</v>
      </c>
      <c r="BG13" s="182">
        <v>99999</v>
      </c>
      <c r="BH13" s="182">
        <v>99999</v>
      </c>
      <c r="BI13" s="182">
        <v>99999</v>
      </c>
      <c r="BJ13" s="182">
        <v>99999</v>
      </c>
      <c r="BK13" s="182">
        <v>99999</v>
      </c>
      <c r="BL13" s="182">
        <v>99999</v>
      </c>
      <c r="BM13" s="182">
        <v>99999</v>
      </c>
      <c r="BN13" s="182">
        <v>99999</v>
      </c>
      <c r="BO13" s="182">
        <v>99999</v>
      </c>
      <c r="BP13" s="182">
        <v>99999</v>
      </c>
      <c r="BQ13" s="182">
        <v>99999</v>
      </c>
      <c r="BR13" s="182">
        <v>99999</v>
      </c>
      <c r="BS13" s="182">
        <v>99999</v>
      </c>
      <c r="BT13" s="182">
        <v>99999</v>
      </c>
      <c r="BU13" s="182">
        <v>99999</v>
      </c>
      <c r="BV13" s="182">
        <v>99999</v>
      </c>
      <c r="BW13" s="182">
        <v>99999</v>
      </c>
      <c r="BX13" s="182">
        <v>99999</v>
      </c>
      <c r="BY13" s="182">
        <v>99999</v>
      </c>
      <c r="BZ13" s="182">
        <v>99999</v>
      </c>
      <c r="CA13" s="182">
        <v>99999</v>
      </c>
      <c r="CB13" s="182">
        <v>99999</v>
      </c>
      <c r="CC13" s="182">
        <v>99999</v>
      </c>
      <c r="CD13" s="182">
        <v>99999</v>
      </c>
      <c r="CE13" s="182">
        <v>99999</v>
      </c>
      <c r="CF13" s="182">
        <v>99999</v>
      </c>
      <c r="CG13" s="182">
        <v>99999</v>
      </c>
      <c r="CH13" s="182">
        <v>99999</v>
      </c>
      <c r="CI13" s="182">
        <v>99999</v>
      </c>
      <c r="CJ13" s="182">
        <v>99999</v>
      </c>
      <c r="CK13" s="182">
        <v>99999</v>
      </c>
      <c r="CL13" s="182">
        <v>99999</v>
      </c>
      <c r="CM13" s="182">
        <v>99999</v>
      </c>
      <c r="CN13" s="182">
        <v>99999</v>
      </c>
      <c r="CO13" s="183">
        <v>99999</v>
      </c>
      <c r="CP13" s="183">
        <v>99999</v>
      </c>
      <c r="CQ13" s="183">
        <v>99999</v>
      </c>
      <c r="CR13" s="183">
        <v>99999</v>
      </c>
      <c r="CS13" s="183">
        <v>99999</v>
      </c>
      <c r="CT13" s="183">
        <v>99999</v>
      </c>
      <c r="CU13" s="183">
        <v>99999</v>
      </c>
      <c r="CV13" s="183">
        <v>99999</v>
      </c>
      <c r="CW13" s="183">
        <v>99999</v>
      </c>
      <c r="CX13" s="183">
        <v>99999</v>
      </c>
      <c r="CY13" s="183">
        <v>99999</v>
      </c>
      <c r="CZ13" s="183">
        <v>99999</v>
      </c>
      <c r="DA13" s="183">
        <v>99999</v>
      </c>
      <c r="DB13" s="183">
        <v>99999</v>
      </c>
      <c r="DC13" s="183">
        <v>99999</v>
      </c>
      <c r="DD13" s="183">
        <v>99999</v>
      </c>
      <c r="DE13" s="183">
        <v>99999</v>
      </c>
      <c r="DF13" s="183">
        <v>99999</v>
      </c>
      <c r="DG13" s="183">
        <v>99999</v>
      </c>
      <c r="DH13" s="183">
        <v>99999</v>
      </c>
      <c r="DI13" s="183">
        <v>99999</v>
      </c>
      <c r="DJ13" s="183">
        <v>99999</v>
      </c>
      <c r="DK13" s="183">
        <v>99999</v>
      </c>
      <c r="DL13" s="183">
        <v>99999</v>
      </c>
      <c r="DM13" s="183">
        <v>99999</v>
      </c>
      <c r="DN13" s="183">
        <v>99999</v>
      </c>
      <c r="DO13" s="183">
        <v>99999</v>
      </c>
      <c r="DP13" s="183">
        <v>99999</v>
      </c>
      <c r="DQ13" s="183">
        <v>99999</v>
      </c>
      <c r="DR13" s="183">
        <v>99999</v>
      </c>
      <c r="DS13" s="183">
        <v>99999</v>
      </c>
      <c r="DT13" s="183">
        <v>99999</v>
      </c>
      <c r="DU13" s="183">
        <v>99999</v>
      </c>
      <c r="DV13" s="183">
        <v>99999</v>
      </c>
      <c r="DW13" s="183">
        <v>99999</v>
      </c>
      <c r="DX13" s="183">
        <v>99999</v>
      </c>
      <c r="DY13" s="183">
        <v>99999</v>
      </c>
      <c r="DZ13" s="183">
        <v>99999</v>
      </c>
      <c r="EA13" s="183">
        <v>99999</v>
      </c>
      <c r="EB13" s="183">
        <v>99999</v>
      </c>
      <c r="EC13" s="183">
        <v>99999</v>
      </c>
      <c r="ED13" s="183">
        <v>99999</v>
      </c>
      <c r="EE13" s="183">
        <v>99999</v>
      </c>
      <c r="EF13" s="183">
        <v>99999</v>
      </c>
      <c r="EG13" s="183">
        <v>99999</v>
      </c>
      <c r="EH13" s="183">
        <v>99999</v>
      </c>
      <c r="EI13" s="183">
        <v>99999</v>
      </c>
      <c r="EJ13" s="183">
        <v>99999</v>
      </c>
      <c r="EK13" s="183">
        <v>99999</v>
      </c>
      <c r="EL13" s="183">
        <v>99999</v>
      </c>
      <c r="EM13" s="183">
        <v>99999</v>
      </c>
      <c r="EN13" s="183">
        <v>99999</v>
      </c>
      <c r="EO13" s="183">
        <v>99999</v>
      </c>
      <c r="EP13" s="183">
        <v>99999</v>
      </c>
      <c r="EQ13" s="183">
        <v>99999</v>
      </c>
      <c r="ER13" s="183">
        <v>99999</v>
      </c>
      <c r="ES13" s="183">
        <v>99999</v>
      </c>
      <c r="ET13" s="183">
        <v>99999</v>
      </c>
      <c r="EU13" s="183">
        <v>99999</v>
      </c>
      <c r="EV13" s="183">
        <v>99999</v>
      </c>
      <c r="EW13" s="183">
        <v>99999</v>
      </c>
      <c r="EX13" s="183">
        <v>99999</v>
      </c>
      <c r="EY13" s="183">
        <v>99999</v>
      </c>
      <c r="EZ13" s="183">
        <v>99999</v>
      </c>
      <c r="FA13" s="183">
        <v>99999</v>
      </c>
      <c r="FB13" s="183">
        <v>99999</v>
      </c>
      <c r="FC13" s="183">
        <v>99999</v>
      </c>
      <c r="FD13" s="183">
        <v>99999</v>
      </c>
      <c r="FE13" s="183">
        <v>99999</v>
      </c>
      <c r="FF13" s="183">
        <v>99999</v>
      </c>
      <c r="FG13" s="183">
        <v>99999</v>
      </c>
      <c r="FH13" s="183">
        <v>99999</v>
      </c>
      <c r="FI13" s="183">
        <v>99999</v>
      </c>
      <c r="FJ13" s="183">
        <v>99999</v>
      </c>
      <c r="FK13" s="183">
        <v>99999</v>
      </c>
      <c r="FL13" s="183">
        <v>99999</v>
      </c>
      <c r="FM13" s="183">
        <v>99999</v>
      </c>
      <c r="FN13" s="183">
        <v>99999</v>
      </c>
      <c r="FO13" s="183">
        <v>99999</v>
      </c>
      <c r="FP13" s="183">
        <v>99999</v>
      </c>
      <c r="FQ13" s="183">
        <v>99999</v>
      </c>
      <c r="FR13" s="183">
        <v>99999</v>
      </c>
      <c r="FS13" s="183">
        <v>99999</v>
      </c>
      <c r="FT13" s="183">
        <v>99999</v>
      </c>
      <c r="FU13" s="183">
        <v>99999</v>
      </c>
      <c r="FV13" s="183">
        <v>99999</v>
      </c>
      <c r="FW13" s="183">
        <v>99999</v>
      </c>
      <c r="FX13" s="183">
        <v>99999</v>
      </c>
      <c r="FY13" s="183">
        <v>99999</v>
      </c>
      <c r="FZ13" s="183">
        <v>99999</v>
      </c>
      <c r="GA13" s="183">
        <v>99999</v>
      </c>
      <c r="GB13" s="183">
        <v>99999</v>
      </c>
      <c r="GC13" s="183">
        <v>99999</v>
      </c>
      <c r="GD13" s="183">
        <v>99999</v>
      </c>
      <c r="GE13" s="183">
        <v>99999</v>
      </c>
      <c r="GF13" s="183">
        <v>99999</v>
      </c>
      <c r="GG13" s="183">
        <v>99999</v>
      </c>
      <c r="GH13" s="183">
        <v>99999</v>
      </c>
      <c r="GI13" s="132">
        <v>99999</v>
      </c>
      <c r="GJ13" s="132">
        <v>99999</v>
      </c>
      <c r="GK13" s="132">
        <v>99999</v>
      </c>
      <c r="GL13" s="132">
        <v>99999</v>
      </c>
      <c r="GM13" s="132">
        <v>99999</v>
      </c>
      <c r="GN13" s="132">
        <v>99999</v>
      </c>
      <c r="GO13" s="132">
        <v>99999</v>
      </c>
      <c r="GP13" s="132">
        <v>99999</v>
      </c>
      <c r="GQ13" s="28">
        <v>7</v>
      </c>
      <c r="GR13" s="128">
        <v>2</v>
      </c>
      <c r="GS13" s="55">
        <f t="shared" si="10"/>
        <v>23</v>
      </c>
      <c r="GT13" s="55">
        <f t="shared" si="37"/>
        <v>24</v>
      </c>
      <c r="GU13" s="29"/>
      <c r="GV13" s="56" t="str">
        <f t="shared" si="42"/>
        <v>15</v>
      </c>
      <c r="GW13" s="59" t="str">
        <f t="shared" si="38"/>
        <v>22</v>
      </c>
      <c r="GX13" s="29">
        <v>8</v>
      </c>
      <c r="GY13" s="85"/>
      <c r="GZ13" s="87" t="str">
        <f t="shared" si="39"/>
        <v>18,16,17,29,6,23,15,1,22,21,14,30,28,32,20,7,26,4,27,19,2,3,31,13,24,10,9,5,8,25,11,</v>
      </c>
      <c r="HA13" s="83" t="str">
        <v>105.84,30,0,0</v>
      </c>
      <c r="HB13" s="107">
        <f t="shared" si="11"/>
        <v>7</v>
      </c>
      <c r="HC13" s="56">
        <f t="shared" si="12"/>
        <v>10</v>
      </c>
      <c r="HD13" s="108">
        <f t="shared" si="0"/>
        <v>105.84</v>
      </c>
      <c r="HE13" s="219">
        <f t="shared" si="13"/>
        <v>0</v>
      </c>
      <c r="HF13" s="55">
        <f t="shared" si="14"/>
        <v>0</v>
      </c>
      <c r="HG13" s="108" t="str">
        <f t="shared" si="15"/>
        <v>FEAS.</v>
      </c>
      <c r="HH13" s="85">
        <f t="shared" si="16"/>
        <v>0</v>
      </c>
      <c r="HI13" s="106">
        <f t="shared" si="17"/>
        <v>21</v>
      </c>
      <c r="HJ13" s="29">
        <v>8</v>
      </c>
      <c r="HK13" s="85">
        <f t="shared" si="18"/>
        <v>1</v>
      </c>
      <c r="HL13" s="395">
        <f t="shared" si="40"/>
        <v>1</v>
      </c>
      <c r="HM13" s="108" cm="1">
        <f t="array" ref="HM13">IF(HJ13&lt;=$HH$1-1,IF(HK13&lt;&gt;HK12,INDEX($M$6:$GP$190,1,HL13+1),INDEX($M$6:$GP$190,MIN(HL13,HL12)+1,MAX(HL13,HL12)+1))+IF(HK13&lt;&gt;HK14,INDEX($M$6:$GP$190,1,HL13+1),0),"")</f>
        <v>1.27</v>
      </c>
      <c r="HN13" s="396" t="str">
        <f ca="1">IF(ISNUMBER(HL13),'Vehicle site info'!AK16,"")</f>
        <v>9:31 AM, 8:30 AM, 1</v>
      </c>
      <c r="HO13" s="29">
        <v>8</v>
      </c>
      <c r="HP13" s="310"/>
      <c r="HQ13" s="85" t="str">
        <f t="shared" si="19"/>
        <v/>
      </c>
      <c r="HR13" s="198" t="str">
        <f>IF(ISNUMBER(HK13),'Vehicle site info'!J16,"")</f>
        <v/>
      </c>
      <c r="HS13" s="113"/>
      <c r="HT13" s="72">
        <f>IF(AND(ISNUMBER(HR13)=TRUE,HR13&gt;'Vehicle site info'!$F$5),HR13-'Vehicle site info'!$F$5,0)</f>
        <v>0</v>
      </c>
      <c r="HU13" s="72">
        <v>8</v>
      </c>
      <c r="HV13" s="73" t="str">
        <f t="shared" si="20"/>
        <v>,13,12,18,16,17,29,6,23,15,22,21,14,30,28,32,20,7,-8,26,4,27,19,2,3,31,24,10,9,5,8,25,11,</v>
      </c>
      <c r="HW13" s="74" t="str">
        <f t="shared" si="21"/>
        <v>,13,12,18,16,17,29,6,23,15,22,21,14,30,28,32,20,7,-8,26,4,27,19,2,3,31,24,10,9,5,1,25,11,</v>
      </c>
      <c r="HX13" s="88" t="str">
        <f t="shared" si="22"/>
        <v>13,12,18,16,17,29,6,23,15,22,21,14,30,28,32,20,7,8,26,4,27,19,2,3,31,24,10,9,5,1,25,11,</v>
      </c>
      <c r="HY13" s="56" t="str">
        <v>111.62,30,0,0</v>
      </c>
      <c r="HZ13" s="75">
        <f t="shared" si="23"/>
        <v>7</v>
      </c>
      <c r="IA13" s="75">
        <f t="shared" si="24"/>
        <v>10</v>
      </c>
      <c r="IB13" s="387">
        <f t="shared" si="25"/>
        <v>111.62</v>
      </c>
      <c r="IC13" s="143">
        <f t="shared" si="26"/>
        <v>0</v>
      </c>
      <c r="ID13" s="75">
        <f t="shared" si="43"/>
        <v>0</v>
      </c>
      <c r="IE13" s="76">
        <f t="shared" si="27"/>
        <v>111.62</v>
      </c>
      <c r="IF13" s="446">
        <f t="shared" si="28"/>
        <v>8</v>
      </c>
      <c r="IG13" s="89" t="str">
        <f t="shared" ca="1" si="29"/>
        <v>Feasible outcome with fleet distance = 102.62 at i=  30</v>
      </c>
      <c r="IH13" s="30">
        <f t="shared" ca="1" si="30"/>
        <v>6</v>
      </c>
      <c r="II13" s="108">
        <f t="shared" ca="1" si="31"/>
        <v>102.62</v>
      </c>
      <c r="IJ13" s="133" t="str">
        <f t="shared" ca="1" si="32"/>
        <v xml:space="preserve"> Reposition index 8 between indices 5 and 25</v>
      </c>
      <c r="IK13" s="86">
        <v>8</v>
      </c>
      <c r="IL13" s="382" t="str">
        <f ca="1">IF(OR(SMALL($II$6:$II$190,IK13)=99999,SMALL($II$6:$II$190,IK13)=MAX($IL$6:IL12)),"-",SMALL($II$6:$II$190,IK13))</f>
        <v>-</v>
      </c>
      <c r="IM13" s="153" t="str">
        <f t="shared" ca="1" si="1"/>
        <v>-</v>
      </c>
      <c r="IN13" s="154" t="str">
        <f t="shared" ca="1" si="33"/>
        <v>-</v>
      </c>
      <c r="IO13" s="141">
        <f t="shared" si="2"/>
        <v>8</v>
      </c>
      <c r="IP13" s="75">
        <f t="shared" ca="1" si="34"/>
        <v>13</v>
      </c>
      <c r="IQ13" s="387">
        <f t="shared" ca="1" si="3"/>
        <v>108.65</v>
      </c>
      <c r="IR13" s="386">
        <f t="shared" ca="1" si="35"/>
        <v>108.65</v>
      </c>
      <c r="IS13" s="75">
        <v>8</v>
      </c>
      <c r="IT13" s="388">
        <f ca="1">IF(OR(SMALL($IR$6:IR$190,IS13)=99999,SMALL($IR$6:$IR$190,IS13)=MAX($IT$6:IT12)),"-",SMALL($IR$6:$IR$190,IS13))</f>
        <v>108.65</v>
      </c>
      <c r="IU13" s="76">
        <f t="shared" ca="1" si="36"/>
        <v>8</v>
      </c>
      <c r="IV13" s="75" t="str">
        <f t="shared" ca="1" si="41"/>
        <v>8 and 13</v>
      </c>
      <c r="IW13" s="7">
        <v>8</v>
      </c>
      <c r="JN13" s="1"/>
    </row>
    <row r="14" spans="1:276" ht="17" thickBot="1" x14ac:dyDescent="0.25">
      <c r="A14" s="282">
        <f>+Input!D27</f>
        <v>1.25</v>
      </c>
      <c r="B14" s="1">
        <v>9</v>
      </c>
      <c r="C14" s="188">
        <f t="shared" si="4"/>
        <v>1</v>
      </c>
      <c r="D14" s="54">
        <f t="shared" si="5"/>
        <v>7</v>
      </c>
      <c r="E14" s="18">
        <f t="shared" si="6"/>
        <v>0.24</v>
      </c>
      <c r="F14" s="1">
        <f t="shared" ca="1" si="7"/>
        <v>1.25</v>
      </c>
      <c r="G14" s="1">
        <v>9</v>
      </c>
      <c r="H14" s="192"/>
      <c r="I14" s="64" t="str">
        <f t="shared" si="8"/>
        <v/>
      </c>
      <c r="J14" s="17" t="str">
        <f t="shared" si="9"/>
        <v/>
      </c>
      <c r="K14" s="7"/>
      <c r="L14" s="291">
        <v>8</v>
      </c>
      <c r="M14" s="220"/>
      <c r="N14" s="392"/>
      <c r="O14" s="392"/>
      <c r="P14" s="392"/>
      <c r="Q14" s="392"/>
      <c r="R14" s="392"/>
      <c r="S14" s="392"/>
      <c r="T14" s="392"/>
      <c r="U14" s="392" t="s">
        <v>11</v>
      </c>
      <c r="V14" s="282">
        <f>+Input!V11</f>
        <v>0.64</v>
      </c>
      <c r="W14" s="282">
        <f>+Input!W11</f>
        <v>0.57999999999999996</v>
      </c>
      <c r="X14" s="282">
        <f>+Input!X11</f>
        <v>1.34</v>
      </c>
      <c r="Y14" s="282">
        <f>+Input!Y11</f>
        <v>5.82</v>
      </c>
      <c r="Z14" s="282">
        <f>+Input!Z11</f>
        <v>0.39</v>
      </c>
      <c r="AA14" s="282">
        <f>+Input!AA11</f>
        <v>7.38</v>
      </c>
      <c r="AB14" s="282">
        <f>+Input!AB11</f>
        <v>4.5599999999999996</v>
      </c>
      <c r="AC14" s="282">
        <f>+Input!AC11</f>
        <v>17.5</v>
      </c>
      <c r="AD14" s="282">
        <f>+Input!AD11</f>
        <v>14.05</v>
      </c>
      <c r="AE14" s="282">
        <f>+Input!AE11</f>
        <v>19.89</v>
      </c>
      <c r="AF14" s="282">
        <f>+Input!AF11</f>
        <v>2.38</v>
      </c>
      <c r="AG14" s="282">
        <f>+Input!AG11</f>
        <v>5.58</v>
      </c>
      <c r="AH14" s="282">
        <f>+Input!AH11</f>
        <v>4.7300000000000004</v>
      </c>
      <c r="AI14" s="282">
        <f>+Input!AI11</f>
        <v>4.17</v>
      </c>
      <c r="AJ14" s="282">
        <f>+Input!AJ11</f>
        <v>4.8</v>
      </c>
      <c r="AK14" s="282">
        <f>+Input!AK11</f>
        <v>0.46</v>
      </c>
      <c r="AL14" s="282">
        <f>+Input!AL11</f>
        <v>0.19</v>
      </c>
      <c r="AM14" s="282">
        <f>+Input!AM11</f>
        <v>4.6900000000000004</v>
      </c>
      <c r="AN14" s="282">
        <f>+Input!AN11</f>
        <v>3.1</v>
      </c>
      <c r="AO14" s="282">
        <f>+Input!AO11</f>
        <v>8.27</v>
      </c>
      <c r="AP14" s="282">
        <f>+Input!AP11</f>
        <v>9.85</v>
      </c>
      <c r="AQ14" s="282">
        <f>+Input!AQ11</f>
        <v>7.8</v>
      </c>
      <c r="AR14" s="282">
        <f>+Input!AR11</f>
        <v>0.56999999999999995</v>
      </c>
      <c r="AS14" s="416">
        <f>+Input!AS11</f>
        <v>7.3</v>
      </c>
      <c r="AT14" s="182">
        <v>99999</v>
      </c>
      <c r="AU14" s="182">
        <v>99999</v>
      </c>
      <c r="AV14" s="182">
        <v>99999</v>
      </c>
      <c r="AW14" s="182">
        <v>99999</v>
      </c>
      <c r="AX14" s="182">
        <v>99999</v>
      </c>
      <c r="AY14" s="182">
        <v>99999</v>
      </c>
      <c r="AZ14" s="182">
        <v>99999</v>
      </c>
      <c r="BA14" s="182">
        <v>99999</v>
      </c>
      <c r="BB14" s="182">
        <v>99999</v>
      </c>
      <c r="BC14" s="182">
        <v>99999</v>
      </c>
      <c r="BD14" s="182">
        <v>99999</v>
      </c>
      <c r="BE14" s="182">
        <v>99999</v>
      </c>
      <c r="BF14" s="182">
        <v>99999</v>
      </c>
      <c r="BG14" s="182">
        <v>99999</v>
      </c>
      <c r="BH14" s="182">
        <v>99999</v>
      </c>
      <c r="BI14" s="182">
        <v>99999</v>
      </c>
      <c r="BJ14" s="182">
        <v>99999</v>
      </c>
      <c r="BK14" s="182">
        <v>99999</v>
      </c>
      <c r="BL14" s="182">
        <v>99999</v>
      </c>
      <c r="BM14" s="182">
        <v>99999</v>
      </c>
      <c r="BN14" s="182">
        <v>99999</v>
      </c>
      <c r="BO14" s="182">
        <v>99999</v>
      </c>
      <c r="BP14" s="182">
        <v>99999</v>
      </c>
      <c r="BQ14" s="182">
        <v>99999</v>
      </c>
      <c r="BR14" s="182">
        <v>99999</v>
      </c>
      <c r="BS14" s="182">
        <v>99999</v>
      </c>
      <c r="BT14" s="182">
        <v>99999</v>
      </c>
      <c r="BU14" s="182">
        <v>99999</v>
      </c>
      <c r="BV14" s="182">
        <v>99999</v>
      </c>
      <c r="BW14" s="182">
        <v>99999</v>
      </c>
      <c r="BX14" s="182">
        <v>99999</v>
      </c>
      <c r="BY14" s="182">
        <v>99999</v>
      </c>
      <c r="BZ14" s="182">
        <v>99999</v>
      </c>
      <c r="CA14" s="182">
        <v>99999</v>
      </c>
      <c r="CB14" s="182">
        <v>99999</v>
      </c>
      <c r="CC14" s="182">
        <v>99999</v>
      </c>
      <c r="CD14" s="182">
        <v>99999</v>
      </c>
      <c r="CE14" s="182">
        <v>99999</v>
      </c>
      <c r="CF14" s="182">
        <v>99999</v>
      </c>
      <c r="CG14" s="182">
        <v>99999</v>
      </c>
      <c r="CH14" s="182">
        <v>99999</v>
      </c>
      <c r="CI14" s="182">
        <v>99999</v>
      </c>
      <c r="CJ14" s="182">
        <v>99999</v>
      </c>
      <c r="CK14" s="182">
        <v>99999</v>
      </c>
      <c r="CL14" s="182">
        <v>99999</v>
      </c>
      <c r="CM14" s="182">
        <v>99999</v>
      </c>
      <c r="CN14" s="182">
        <v>99999</v>
      </c>
      <c r="CO14" s="183">
        <v>99999</v>
      </c>
      <c r="CP14" s="183">
        <v>99999</v>
      </c>
      <c r="CQ14" s="183">
        <v>99999</v>
      </c>
      <c r="CR14" s="183">
        <v>99999</v>
      </c>
      <c r="CS14" s="183">
        <v>99999</v>
      </c>
      <c r="CT14" s="183">
        <v>99999</v>
      </c>
      <c r="CU14" s="183">
        <v>99999</v>
      </c>
      <c r="CV14" s="183">
        <v>99999</v>
      </c>
      <c r="CW14" s="183">
        <v>99999</v>
      </c>
      <c r="CX14" s="183">
        <v>99999</v>
      </c>
      <c r="CY14" s="183">
        <v>99999</v>
      </c>
      <c r="CZ14" s="183">
        <v>99999</v>
      </c>
      <c r="DA14" s="183">
        <v>99999</v>
      </c>
      <c r="DB14" s="183">
        <v>99999</v>
      </c>
      <c r="DC14" s="183">
        <v>99999</v>
      </c>
      <c r="DD14" s="183">
        <v>99999</v>
      </c>
      <c r="DE14" s="183">
        <v>99999</v>
      </c>
      <c r="DF14" s="183">
        <v>99999</v>
      </c>
      <c r="DG14" s="183">
        <v>99999</v>
      </c>
      <c r="DH14" s="183">
        <v>99999</v>
      </c>
      <c r="DI14" s="183">
        <v>99999</v>
      </c>
      <c r="DJ14" s="183">
        <v>99999</v>
      </c>
      <c r="DK14" s="183">
        <v>99999</v>
      </c>
      <c r="DL14" s="183">
        <v>99999</v>
      </c>
      <c r="DM14" s="183">
        <v>99999</v>
      </c>
      <c r="DN14" s="183">
        <v>99999</v>
      </c>
      <c r="DO14" s="183">
        <v>99999</v>
      </c>
      <c r="DP14" s="183">
        <v>99999</v>
      </c>
      <c r="DQ14" s="183">
        <v>99999</v>
      </c>
      <c r="DR14" s="183">
        <v>99999</v>
      </c>
      <c r="DS14" s="183">
        <v>99999</v>
      </c>
      <c r="DT14" s="183">
        <v>99999</v>
      </c>
      <c r="DU14" s="183">
        <v>99999</v>
      </c>
      <c r="DV14" s="183">
        <v>99999</v>
      </c>
      <c r="DW14" s="183">
        <v>99999</v>
      </c>
      <c r="DX14" s="183">
        <v>99999</v>
      </c>
      <c r="DY14" s="183">
        <v>99999</v>
      </c>
      <c r="DZ14" s="183">
        <v>99999</v>
      </c>
      <c r="EA14" s="183">
        <v>99999</v>
      </c>
      <c r="EB14" s="183">
        <v>99999</v>
      </c>
      <c r="EC14" s="183">
        <v>99999</v>
      </c>
      <c r="ED14" s="183">
        <v>99999</v>
      </c>
      <c r="EE14" s="183">
        <v>99999</v>
      </c>
      <c r="EF14" s="183">
        <v>99999</v>
      </c>
      <c r="EG14" s="183">
        <v>99999</v>
      </c>
      <c r="EH14" s="183">
        <v>99999</v>
      </c>
      <c r="EI14" s="183">
        <v>99999</v>
      </c>
      <c r="EJ14" s="183">
        <v>99999</v>
      </c>
      <c r="EK14" s="183">
        <v>99999</v>
      </c>
      <c r="EL14" s="183">
        <v>99999</v>
      </c>
      <c r="EM14" s="183">
        <v>99999</v>
      </c>
      <c r="EN14" s="183">
        <v>99999</v>
      </c>
      <c r="EO14" s="183">
        <v>99999</v>
      </c>
      <c r="EP14" s="183">
        <v>99999</v>
      </c>
      <c r="EQ14" s="183">
        <v>99999</v>
      </c>
      <c r="ER14" s="183">
        <v>99999</v>
      </c>
      <c r="ES14" s="183">
        <v>99999</v>
      </c>
      <c r="ET14" s="183">
        <v>99999</v>
      </c>
      <c r="EU14" s="183">
        <v>99999</v>
      </c>
      <c r="EV14" s="183">
        <v>99999</v>
      </c>
      <c r="EW14" s="183">
        <v>99999</v>
      </c>
      <c r="EX14" s="183">
        <v>99999</v>
      </c>
      <c r="EY14" s="183">
        <v>99999</v>
      </c>
      <c r="EZ14" s="183">
        <v>99999</v>
      </c>
      <c r="FA14" s="183">
        <v>99999</v>
      </c>
      <c r="FB14" s="183">
        <v>99999</v>
      </c>
      <c r="FC14" s="183">
        <v>99999</v>
      </c>
      <c r="FD14" s="183">
        <v>99999</v>
      </c>
      <c r="FE14" s="183">
        <v>99999</v>
      </c>
      <c r="FF14" s="183">
        <v>99999</v>
      </c>
      <c r="FG14" s="183">
        <v>99999</v>
      </c>
      <c r="FH14" s="183">
        <v>99999</v>
      </c>
      <c r="FI14" s="183">
        <v>99999</v>
      </c>
      <c r="FJ14" s="183">
        <v>99999</v>
      </c>
      <c r="FK14" s="183">
        <v>99999</v>
      </c>
      <c r="FL14" s="183">
        <v>99999</v>
      </c>
      <c r="FM14" s="183">
        <v>99999</v>
      </c>
      <c r="FN14" s="183">
        <v>99999</v>
      </c>
      <c r="FO14" s="183">
        <v>99999</v>
      </c>
      <c r="FP14" s="183">
        <v>99999</v>
      </c>
      <c r="FQ14" s="183">
        <v>99999</v>
      </c>
      <c r="FR14" s="183">
        <v>99999</v>
      </c>
      <c r="FS14" s="183">
        <v>99999</v>
      </c>
      <c r="FT14" s="183">
        <v>99999</v>
      </c>
      <c r="FU14" s="183">
        <v>99999</v>
      </c>
      <c r="FV14" s="183">
        <v>99999</v>
      </c>
      <c r="FW14" s="183">
        <v>99999</v>
      </c>
      <c r="FX14" s="183">
        <v>99999</v>
      </c>
      <c r="FY14" s="183">
        <v>99999</v>
      </c>
      <c r="FZ14" s="183">
        <v>99999</v>
      </c>
      <c r="GA14" s="183">
        <v>99999</v>
      </c>
      <c r="GB14" s="183">
        <v>99999</v>
      </c>
      <c r="GC14" s="183">
        <v>99999</v>
      </c>
      <c r="GD14" s="183">
        <v>99999</v>
      </c>
      <c r="GE14" s="183">
        <v>99999</v>
      </c>
      <c r="GF14" s="183">
        <v>99999</v>
      </c>
      <c r="GG14" s="183">
        <v>99999</v>
      </c>
      <c r="GH14" s="183">
        <v>99999</v>
      </c>
      <c r="GI14" s="132">
        <v>99999</v>
      </c>
      <c r="GJ14" s="132">
        <v>99999</v>
      </c>
      <c r="GK14" s="132">
        <v>99999</v>
      </c>
      <c r="GL14" s="132">
        <v>99999</v>
      </c>
      <c r="GM14" s="132">
        <v>99999</v>
      </c>
      <c r="GN14" s="132">
        <v>99999</v>
      </c>
      <c r="GO14" s="132">
        <v>99999</v>
      </c>
      <c r="GP14" s="132">
        <v>99999</v>
      </c>
      <c r="GQ14" s="28">
        <v>8</v>
      </c>
      <c r="GR14" s="128">
        <v>5</v>
      </c>
      <c r="GS14" s="55">
        <f t="shared" si="10"/>
        <v>26</v>
      </c>
      <c r="GT14" s="55">
        <f t="shared" si="37"/>
        <v>27</v>
      </c>
      <c r="GU14" s="29"/>
      <c r="GV14" s="56" t="str">
        <f t="shared" si="42"/>
        <v>22</v>
      </c>
      <c r="GW14" s="59" t="str">
        <f t="shared" si="38"/>
        <v>21</v>
      </c>
      <c r="GX14" s="29">
        <v>9</v>
      </c>
      <c r="GY14" s="85"/>
      <c r="GZ14" s="87" t="str">
        <f t="shared" si="39"/>
        <v>18,16,17,29,6,23,15,22,1,21,14,30,28,32,20,7,26,4,27,19,2,3,31,13,24,10,9,5,8,25,11,</v>
      </c>
      <c r="HA14" s="83" t="str">
        <v>105.88,30,0,0</v>
      </c>
      <c r="HB14" s="107">
        <f t="shared" si="11"/>
        <v>7</v>
      </c>
      <c r="HC14" s="56">
        <f t="shared" si="12"/>
        <v>10</v>
      </c>
      <c r="HD14" s="108">
        <f t="shared" si="0"/>
        <v>105.88</v>
      </c>
      <c r="HE14" s="219">
        <f t="shared" si="13"/>
        <v>0</v>
      </c>
      <c r="HF14" s="55">
        <f t="shared" si="14"/>
        <v>0</v>
      </c>
      <c r="HG14" s="108" t="str">
        <f t="shared" si="15"/>
        <v>FEAS.</v>
      </c>
      <c r="HH14" s="85">
        <f t="shared" si="16"/>
        <v>0</v>
      </c>
      <c r="HI14" s="106">
        <f t="shared" si="17"/>
        <v>23</v>
      </c>
      <c r="HJ14" s="29">
        <v>9</v>
      </c>
      <c r="HK14" s="85">
        <f t="shared" si="18"/>
        <v>1</v>
      </c>
      <c r="HL14" s="395">
        <f t="shared" si="40"/>
        <v>7</v>
      </c>
      <c r="HM14" s="108" cm="1">
        <f t="array" ref="HM14">IF(HJ14&lt;=$HH$1-1,IF(HK14&lt;&gt;HK13,INDEX($M$6:$GP$190,1,HL14+1),INDEX($M$6:$GP$190,MIN(HL14,HL13)+1,MAX(HL14,HL13)+1))+IF(HK14&lt;&gt;HK15,INDEX($M$6:$GP$190,1,HL14+1),0),"")</f>
        <v>0.24</v>
      </c>
      <c r="HN14" s="396" t="str">
        <f ca="1">IF(ISNUMBER(HL14),'Vehicle site info'!AK17,"")</f>
        <v>9:31 AM, 7:30 AM, 1</v>
      </c>
      <c r="HO14" s="29">
        <v>9</v>
      </c>
      <c r="HP14" s="310"/>
      <c r="HQ14" s="85" t="str">
        <f t="shared" si="19"/>
        <v/>
      </c>
      <c r="HR14" s="198" t="str">
        <f>IF(ISNUMBER(HK14),'Vehicle site info'!J17,"")</f>
        <v/>
      </c>
      <c r="HS14" s="113"/>
      <c r="HT14" s="72">
        <f>IF(AND(ISNUMBER(HR14)=TRUE,HR14&gt;'Vehicle site info'!$F$5),HR14-'Vehicle site info'!$F$5,0)</f>
        <v>0</v>
      </c>
      <c r="HU14" s="72">
        <v>9</v>
      </c>
      <c r="HV14" s="73" t="str">
        <f t="shared" si="20"/>
        <v>,13,12,18,16,17,29,6,23,15,22,21,14,30,28,32,20,7,-9,26,4,27,19,2,3,31,24,10,9,5,8,25,11,</v>
      </c>
      <c r="HW14" s="74" t="str">
        <f t="shared" si="21"/>
        <v>,13,12,18,16,17,29,6,23,15,22,21,14,30,28,32,20,7,-9,26,4,27,19,2,3,31,24,10,1,5,8,25,11,</v>
      </c>
      <c r="HX14" s="88" t="str">
        <f t="shared" si="22"/>
        <v>13,12,18,16,17,29,6,23,15,22,21,14,30,28,32,20,7,9,26,4,27,19,2,3,31,24,10,1,5,8,25,11,</v>
      </c>
      <c r="HY14" s="56" t="str">
        <v>112.56,30,0,0</v>
      </c>
      <c r="HZ14" s="75">
        <f t="shared" si="23"/>
        <v>7</v>
      </c>
      <c r="IA14" s="75">
        <f t="shared" si="24"/>
        <v>10</v>
      </c>
      <c r="IB14" s="387">
        <f t="shared" si="25"/>
        <v>112.56</v>
      </c>
      <c r="IC14" s="143">
        <f t="shared" si="26"/>
        <v>0</v>
      </c>
      <c r="ID14" s="75">
        <f t="shared" si="43"/>
        <v>0</v>
      </c>
      <c r="IE14" s="76">
        <f t="shared" si="27"/>
        <v>112.56</v>
      </c>
      <c r="IF14" s="446">
        <f t="shared" si="28"/>
        <v>9</v>
      </c>
      <c r="IG14" s="89" t="str">
        <f t="shared" ca="1" si="29"/>
        <v>Feasible outcome with fleet distance = 102.62 at i=  28</v>
      </c>
      <c r="IH14" s="30">
        <f t="shared" ca="1" si="30"/>
        <v>6</v>
      </c>
      <c r="II14" s="108">
        <f t="shared" ca="1" si="31"/>
        <v>102.62</v>
      </c>
      <c r="IJ14" s="133" t="str">
        <f t="shared" ca="1" si="32"/>
        <v xml:space="preserve"> Reposition index 9 between indices 10 and 5</v>
      </c>
      <c r="IK14" s="86">
        <v>9</v>
      </c>
      <c r="IL14" s="382" t="str">
        <f ca="1">IF(OR(SMALL($II$6:$II$190,IK14)=99999,SMALL($II$6:$II$190,IK14)=MAX($IL$6:IL13)),"-",SMALL($II$6:$II$190,IK14))</f>
        <v>-</v>
      </c>
      <c r="IM14" s="153" t="str">
        <f t="shared" ref="IM14:IM24" ca="1" si="44">IF(IL14="-","-",MATCH(IL14,$II$6:$II$190,0))</f>
        <v>-</v>
      </c>
      <c r="IN14" s="154" t="str">
        <f t="shared" ref="IN14:IN24" ca="1" si="45">IF(IM14="-","-",OFFSET($IJ$5,IM14,0))</f>
        <v>-</v>
      </c>
      <c r="IO14" s="141">
        <f t="shared" si="2"/>
        <v>9</v>
      </c>
      <c r="IP14" s="75">
        <f t="shared" ca="1" si="34"/>
        <v>10</v>
      </c>
      <c r="IQ14" s="387">
        <f t="shared" ca="1" si="3"/>
        <v>108.79</v>
      </c>
      <c r="IR14" s="386">
        <f t="shared" ca="1" si="35"/>
        <v>108.79</v>
      </c>
      <c r="IS14" s="75">
        <v>9</v>
      </c>
      <c r="IT14" s="388" t="str">
        <f ca="1">IF(OR(SMALL($IR$6:IR$190,IS14)=99999,SMALL($IR$6:$IR$190,IS14)=MAX($IT$6:IT13)),"-",SMALL($IR$6:$IR$190,IS14))</f>
        <v>-</v>
      </c>
      <c r="IU14" s="76" t="str">
        <f t="shared" ca="1" si="36"/>
        <v>-</v>
      </c>
      <c r="IV14" s="75" t="str">
        <f ca="1">IF(IU14="-","-",OFFSET($IO$5,IU14,0)&amp;" and "&amp;OFFSET($IP$5,IU14,0))</f>
        <v>-</v>
      </c>
      <c r="IW14" s="7">
        <v>9</v>
      </c>
      <c r="JN14" s="1"/>
    </row>
    <row r="15" spans="1:276" ht="17" thickBot="1" x14ac:dyDescent="0.25">
      <c r="A15" s="282">
        <f>+Input!D28</f>
        <v>1.25</v>
      </c>
      <c r="B15" s="1">
        <v>10</v>
      </c>
      <c r="C15" s="188">
        <f t="shared" si="4"/>
        <v>1</v>
      </c>
      <c r="D15" s="54">
        <f t="shared" si="5"/>
        <v>13</v>
      </c>
      <c r="E15" s="18">
        <f t="shared" si="6"/>
        <v>5.32</v>
      </c>
      <c r="F15" s="1">
        <f t="shared" ca="1" si="7"/>
        <v>1.25</v>
      </c>
      <c r="G15" s="1">
        <v>10</v>
      </c>
      <c r="H15" s="192"/>
      <c r="I15" s="64" t="str">
        <f t="shared" si="8"/>
        <v/>
      </c>
      <c r="J15" s="17" t="str">
        <f t="shared" si="9"/>
        <v/>
      </c>
      <c r="K15" s="7"/>
      <c r="L15" s="291">
        <v>9</v>
      </c>
      <c r="M15" s="220"/>
      <c r="N15" s="392"/>
      <c r="O15" s="392"/>
      <c r="P15" s="392"/>
      <c r="Q15" s="392"/>
      <c r="R15" s="392"/>
      <c r="S15" s="392"/>
      <c r="T15" s="392"/>
      <c r="U15" s="392"/>
      <c r="V15" s="392" t="s">
        <v>11</v>
      </c>
      <c r="W15" s="282">
        <f>+Input!W12</f>
        <v>0.05</v>
      </c>
      <c r="X15" s="282">
        <f>+Input!X12</f>
        <v>1.74</v>
      </c>
      <c r="Y15" s="282">
        <f>+Input!Y12</f>
        <v>6.22</v>
      </c>
      <c r="Z15" s="282">
        <f>+Input!Z12</f>
        <v>0.26</v>
      </c>
      <c r="AA15" s="282">
        <f>+Input!AA12</f>
        <v>7.57</v>
      </c>
      <c r="AB15" s="282">
        <f>+Input!AB12</f>
        <v>4.96</v>
      </c>
      <c r="AC15" s="282">
        <f>+Input!AC12</f>
        <v>17.670000000000002</v>
      </c>
      <c r="AD15" s="282">
        <f>+Input!AD12</f>
        <v>14.21</v>
      </c>
      <c r="AE15" s="282">
        <f>+Input!AE12</f>
        <v>20.05</v>
      </c>
      <c r="AF15" s="282">
        <f>+Input!AF12</f>
        <v>2.79</v>
      </c>
      <c r="AG15" s="282">
        <f>+Input!AG12</f>
        <v>5.98</v>
      </c>
      <c r="AH15" s="282">
        <f>+Input!AH12</f>
        <v>5.14</v>
      </c>
      <c r="AI15" s="282">
        <f>+Input!AI12</f>
        <v>4.57</v>
      </c>
      <c r="AJ15" s="282">
        <f>+Input!AJ12</f>
        <v>4.55</v>
      </c>
      <c r="AK15" s="282">
        <f>+Input!AK12</f>
        <v>0.26</v>
      </c>
      <c r="AL15" s="282">
        <f>+Input!AL12</f>
        <v>0.77</v>
      </c>
      <c r="AM15" s="282">
        <f>+Input!AM12</f>
        <v>5.09</v>
      </c>
      <c r="AN15" s="282">
        <f>+Input!AN12</f>
        <v>3.51</v>
      </c>
      <c r="AO15" s="282">
        <f>+Input!AO12</f>
        <v>8.4600000000000009</v>
      </c>
      <c r="AP15" s="282">
        <f>+Input!AP12</f>
        <v>10.01</v>
      </c>
      <c r="AQ15" s="282">
        <f>+Input!AQ12</f>
        <v>8</v>
      </c>
      <c r="AR15" s="282">
        <f>+Input!AR12</f>
        <v>0.98</v>
      </c>
      <c r="AS15" s="416">
        <f>+Input!AS12</f>
        <v>7.7</v>
      </c>
      <c r="AT15" s="182">
        <v>99999</v>
      </c>
      <c r="AU15" s="182">
        <v>99999</v>
      </c>
      <c r="AV15" s="182">
        <v>99999</v>
      </c>
      <c r="AW15" s="182">
        <v>99999</v>
      </c>
      <c r="AX15" s="182">
        <v>99999</v>
      </c>
      <c r="AY15" s="182">
        <v>99999</v>
      </c>
      <c r="AZ15" s="182">
        <v>99999</v>
      </c>
      <c r="BA15" s="182">
        <v>99999</v>
      </c>
      <c r="BB15" s="182">
        <v>99999</v>
      </c>
      <c r="BC15" s="182">
        <v>99999</v>
      </c>
      <c r="BD15" s="182">
        <v>99999</v>
      </c>
      <c r="BE15" s="182">
        <v>99999</v>
      </c>
      <c r="BF15" s="182">
        <v>99999</v>
      </c>
      <c r="BG15" s="182">
        <v>99999</v>
      </c>
      <c r="BH15" s="182">
        <v>99999</v>
      </c>
      <c r="BI15" s="182">
        <v>99999</v>
      </c>
      <c r="BJ15" s="182">
        <v>99999</v>
      </c>
      <c r="BK15" s="182">
        <v>99999</v>
      </c>
      <c r="BL15" s="182">
        <v>99999</v>
      </c>
      <c r="BM15" s="182">
        <v>99999</v>
      </c>
      <c r="BN15" s="182">
        <v>99999</v>
      </c>
      <c r="BO15" s="182">
        <v>99999</v>
      </c>
      <c r="BP15" s="182">
        <v>99999</v>
      </c>
      <c r="BQ15" s="182">
        <v>99999</v>
      </c>
      <c r="BR15" s="182">
        <v>99999</v>
      </c>
      <c r="BS15" s="182">
        <v>99999</v>
      </c>
      <c r="BT15" s="182">
        <v>99999</v>
      </c>
      <c r="BU15" s="182">
        <v>99999</v>
      </c>
      <c r="BV15" s="182">
        <v>99999</v>
      </c>
      <c r="BW15" s="182">
        <v>99999</v>
      </c>
      <c r="BX15" s="182">
        <v>99999</v>
      </c>
      <c r="BY15" s="182">
        <v>99999</v>
      </c>
      <c r="BZ15" s="182">
        <v>99999</v>
      </c>
      <c r="CA15" s="182">
        <v>99999</v>
      </c>
      <c r="CB15" s="182">
        <v>99999</v>
      </c>
      <c r="CC15" s="182">
        <v>99999</v>
      </c>
      <c r="CD15" s="182">
        <v>99999</v>
      </c>
      <c r="CE15" s="182">
        <v>99999</v>
      </c>
      <c r="CF15" s="182">
        <v>99999</v>
      </c>
      <c r="CG15" s="182">
        <v>99999</v>
      </c>
      <c r="CH15" s="182">
        <v>99999</v>
      </c>
      <c r="CI15" s="182">
        <v>99999</v>
      </c>
      <c r="CJ15" s="182">
        <v>99999</v>
      </c>
      <c r="CK15" s="182">
        <v>99999</v>
      </c>
      <c r="CL15" s="182">
        <v>99999</v>
      </c>
      <c r="CM15" s="182">
        <v>99999</v>
      </c>
      <c r="CN15" s="182">
        <v>99999</v>
      </c>
      <c r="CO15" s="183">
        <v>99999</v>
      </c>
      <c r="CP15" s="183">
        <v>99999</v>
      </c>
      <c r="CQ15" s="183">
        <v>99999</v>
      </c>
      <c r="CR15" s="183">
        <v>99999</v>
      </c>
      <c r="CS15" s="183">
        <v>99999</v>
      </c>
      <c r="CT15" s="183">
        <v>99999</v>
      </c>
      <c r="CU15" s="183">
        <v>99999</v>
      </c>
      <c r="CV15" s="183">
        <v>99999</v>
      </c>
      <c r="CW15" s="183">
        <v>99999</v>
      </c>
      <c r="CX15" s="183">
        <v>99999</v>
      </c>
      <c r="CY15" s="183">
        <v>99999</v>
      </c>
      <c r="CZ15" s="183">
        <v>99999</v>
      </c>
      <c r="DA15" s="183">
        <v>99999</v>
      </c>
      <c r="DB15" s="183">
        <v>99999</v>
      </c>
      <c r="DC15" s="183">
        <v>99999</v>
      </c>
      <c r="DD15" s="183">
        <v>99999</v>
      </c>
      <c r="DE15" s="183">
        <v>99999</v>
      </c>
      <c r="DF15" s="183">
        <v>99999</v>
      </c>
      <c r="DG15" s="183">
        <v>99999</v>
      </c>
      <c r="DH15" s="183">
        <v>99999</v>
      </c>
      <c r="DI15" s="183">
        <v>99999</v>
      </c>
      <c r="DJ15" s="183">
        <v>99999</v>
      </c>
      <c r="DK15" s="183">
        <v>99999</v>
      </c>
      <c r="DL15" s="183">
        <v>99999</v>
      </c>
      <c r="DM15" s="183">
        <v>99999</v>
      </c>
      <c r="DN15" s="183">
        <v>99999</v>
      </c>
      <c r="DO15" s="183">
        <v>99999</v>
      </c>
      <c r="DP15" s="183">
        <v>99999</v>
      </c>
      <c r="DQ15" s="183">
        <v>99999</v>
      </c>
      <c r="DR15" s="183">
        <v>99999</v>
      </c>
      <c r="DS15" s="183">
        <v>99999</v>
      </c>
      <c r="DT15" s="183">
        <v>99999</v>
      </c>
      <c r="DU15" s="183">
        <v>99999</v>
      </c>
      <c r="DV15" s="183">
        <v>99999</v>
      </c>
      <c r="DW15" s="183">
        <v>99999</v>
      </c>
      <c r="DX15" s="183">
        <v>99999</v>
      </c>
      <c r="DY15" s="183">
        <v>99999</v>
      </c>
      <c r="DZ15" s="183">
        <v>99999</v>
      </c>
      <c r="EA15" s="183">
        <v>99999</v>
      </c>
      <c r="EB15" s="183">
        <v>99999</v>
      </c>
      <c r="EC15" s="183">
        <v>99999</v>
      </c>
      <c r="ED15" s="183">
        <v>99999</v>
      </c>
      <c r="EE15" s="183">
        <v>99999</v>
      </c>
      <c r="EF15" s="183">
        <v>99999</v>
      </c>
      <c r="EG15" s="183">
        <v>99999</v>
      </c>
      <c r="EH15" s="183">
        <v>99999</v>
      </c>
      <c r="EI15" s="183">
        <v>99999</v>
      </c>
      <c r="EJ15" s="183">
        <v>99999</v>
      </c>
      <c r="EK15" s="183">
        <v>99999</v>
      </c>
      <c r="EL15" s="183">
        <v>99999</v>
      </c>
      <c r="EM15" s="183">
        <v>99999</v>
      </c>
      <c r="EN15" s="183">
        <v>99999</v>
      </c>
      <c r="EO15" s="183">
        <v>99999</v>
      </c>
      <c r="EP15" s="183">
        <v>99999</v>
      </c>
      <c r="EQ15" s="183">
        <v>99999</v>
      </c>
      <c r="ER15" s="183">
        <v>99999</v>
      </c>
      <c r="ES15" s="183">
        <v>99999</v>
      </c>
      <c r="ET15" s="183">
        <v>99999</v>
      </c>
      <c r="EU15" s="183">
        <v>99999</v>
      </c>
      <c r="EV15" s="183">
        <v>99999</v>
      </c>
      <c r="EW15" s="183">
        <v>99999</v>
      </c>
      <c r="EX15" s="183">
        <v>99999</v>
      </c>
      <c r="EY15" s="183">
        <v>99999</v>
      </c>
      <c r="EZ15" s="183">
        <v>99999</v>
      </c>
      <c r="FA15" s="183">
        <v>99999</v>
      </c>
      <c r="FB15" s="183">
        <v>99999</v>
      </c>
      <c r="FC15" s="183">
        <v>99999</v>
      </c>
      <c r="FD15" s="183">
        <v>99999</v>
      </c>
      <c r="FE15" s="183">
        <v>99999</v>
      </c>
      <c r="FF15" s="183">
        <v>99999</v>
      </c>
      <c r="FG15" s="183">
        <v>99999</v>
      </c>
      <c r="FH15" s="183">
        <v>99999</v>
      </c>
      <c r="FI15" s="183">
        <v>99999</v>
      </c>
      <c r="FJ15" s="183">
        <v>99999</v>
      </c>
      <c r="FK15" s="183">
        <v>99999</v>
      </c>
      <c r="FL15" s="183">
        <v>99999</v>
      </c>
      <c r="FM15" s="183">
        <v>99999</v>
      </c>
      <c r="FN15" s="183">
        <v>99999</v>
      </c>
      <c r="FO15" s="183">
        <v>99999</v>
      </c>
      <c r="FP15" s="183">
        <v>99999</v>
      </c>
      <c r="FQ15" s="183">
        <v>99999</v>
      </c>
      <c r="FR15" s="183">
        <v>99999</v>
      </c>
      <c r="FS15" s="183">
        <v>99999</v>
      </c>
      <c r="FT15" s="183">
        <v>99999</v>
      </c>
      <c r="FU15" s="183">
        <v>99999</v>
      </c>
      <c r="FV15" s="183">
        <v>99999</v>
      </c>
      <c r="FW15" s="183">
        <v>99999</v>
      </c>
      <c r="FX15" s="183">
        <v>99999</v>
      </c>
      <c r="FY15" s="183">
        <v>99999</v>
      </c>
      <c r="FZ15" s="183">
        <v>99999</v>
      </c>
      <c r="GA15" s="183">
        <v>99999</v>
      </c>
      <c r="GB15" s="183">
        <v>99999</v>
      </c>
      <c r="GC15" s="183">
        <v>99999</v>
      </c>
      <c r="GD15" s="183">
        <v>99999</v>
      </c>
      <c r="GE15" s="183">
        <v>99999</v>
      </c>
      <c r="GF15" s="183">
        <v>99999</v>
      </c>
      <c r="GG15" s="183">
        <v>99999</v>
      </c>
      <c r="GH15" s="183">
        <v>99999</v>
      </c>
      <c r="GI15" s="132">
        <v>99999</v>
      </c>
      <c r="GJ15" s="132">
        <v>99999</v>
      </c>
      <c r="GK15" s="132">
        <v>99999</v>
      </c>
      <c r="GL15" s="132">
        <v>99999</v>
      </c>
      <c r="GM15" s="132">
        <v>99999</v>
      </c>
      <c r="GN15" s="132">
        <v>99999</v>
      </c>
      <c r="GO15" s="132">
        <v>99999</v>
      </c>
      <c r="GP15" s="132">
        <v>99999</v>
      </c>
      <c r="GQ15" s="28">
        <v>9</v>
      </c>
      <c r="GR15" s="128">
        <v>20</v>
      </c>
      <c r="GS15" s="55">
        <f t="shared" si="10"/>
        <v>29</v>
      </c>
      <c r="GT15" s="55">
        <f t="shared" si="37"/>
        <v>30</v>
      </c>
      <c r="GU15" s="29"/>
      <c r="GV15" s="56" t="str">
        <f t="shared" si="42"/>
        <v>21</v>
      </c>
      <c r="GW15" s="59" t="str">
        <f t="shared" si="38"/>
        <v>14</v>
      </c>
      <c r="GX15" s="29">
        <v>10</v>
      </c>
      <c r="GY15" s="85"/>
      <c r="GZ15" s="87" t="str">
        <f t="shared" si="39"/>
        <v>18,16,17,29,6,23,15,22,21,1,14,30,28,32,20,7,26,4,27,19,2,3,31,13,24,10,9,5,8,25,11,</v>
      </c>
      <c r="HA15" s="83" t="str">
        <v>107.13,30,0,0</v>
      </c>
      <c r="HB15" s="107">
        <f t="shared" si="11"/>
        <v>7</v>
      </c>
      <c r="HC15" s="56">
        <f t="shared" si="12"/>
        <v>10</v>
      </c>
      <c r="HD15" s="108">
        <f t="shared" si="0"/>
        <v>107.13</v>
      </c>
      <c r="HE15" s="219">
        <f t="shared" si="13"/>
        <v>0</v>
      </c>
      <c r="HF15" s="55">
        <f t="shared" si="14"/>
        <v>0</v>
      </c>
      <c r="HG15" s="108" t="str">
        <f t="shared" si="15"/>
        <v>FEAS.</v>
      </c>
      <c r="HH15" s="85">
        <f t="shared" si="16"/>
        <v>0</v>
      </c>
      <c r="HI15" s="106">
        <f t="shared" si="17"/>
        <v>26</v>
      </c>
      <c r="HJ15" s="29">
        <v>10</v>
      </c>
      <c r="HK15" s="85">
        <f t="shared" si="18"/>
        <v>1</v>
      </c>
      <c r="HL15" s="395">
        <f t="shared" si="40"/>
        <v>13</v>
      </c>
      <c r="HM15" s="108" cm="1">
        <f t="array" ref="HM15">IF(HJ15&lt;=$HH$1-1,IF(HK15&lt;&gt;HK14,INDEX($M$6:$GP$190,1,HL15+1),INDEX($M$6:$GP$190,MIN(HL15,HL14)+1,MAX(HL15,HL14)+1))+IF(HK15&lt;&gt;HK16,INDEX($M$6:$GP$190,1,HL15+1),0),"")</f>
        <v>5.32</v>
      </c>
      <c r="HN15" s="396" t="str">
        <f ca="1">IF(ISNUMBER(HL15),'Vehicle site info'!AK18,"")</f>
        <v>9:44 AM, 6:00 AM, 1</v>
      </c>
      <c r="HO15" s="29">
        <v>10</v>
      </c>
      <c r="HP15" s="310"/>
      <c r="HQ15" s="85" t="str">
        <f t="shared" si="19"/>
        <v/>
      </c>
      <c r="HR15" s="198" t="str">
        <f>IF(ISNUMBER(HK15),'Vehicle site info'!J18,"")</f>
        <v/>
      </c>
      <c r="HS15" s="198"/>
      <c r="HT15" s="72">
        <f>IF(AND(ISNUMBER(HR15)=TRUE,HR15&gt;'Vehicle site info'!$F$5),HR15-'Vehicle site info'!$F$5,0)</f>
        <v>0</v>
      </c>
      <c r="HU15" s="72">
        <v>10</v>
      </c>
      <c r="HV15" s="73" t="str">
        <f t="shared" si="20"/>
        <v>,13,12,18,16,17,29,6,23,15,22,21,14,30,28,32,20,7,-10,26,4,27,19,2,3,31,24,10,9,5,8,25,11,</v>
      </c>
      <c r="HW15" s="74" t="str">
        <f t="shared" si="21"/>
        <v>,13,12,18,16,17,29,6,23,15,22,21,14,30,28,32,20,7,-10,26,4,27,19,2,3,31,24,1,9,5,8,25,11,</v>
      </c>
      <c r="HX15" s="88" t="str">
        <f t="shared" si="22"/>
        <v>13,12,18,16,17,29,6,23,15,22,21,14,30,28,32,20,7,10,26,4,27,19,2,3,31,24,1,9,5,8,25,11,</v>
      </c>
      <c r="HY15" s="56" t="str">
        <v>112.33,30,0,0</v>
      </c>
      <c r="HZ15" s="75">
        <f t="shared" si="23"/>
        <v>7</v>
      </c>
      <c r="IA15" s="75">
        <f t="shared" si="24"/>
        <v>10</v>
      </c>
      <c r="IB15" s="387">
        <f t="shared" si="25"/>
        <v>112.33</v>
      </c>
      <c r="IC15" s="143">
        <f t="shared" si="26"/>
        <v>0</v>
      </c>
      <c r="ID15" s="75">
        <f t="shared" si="43"/>
        <v>0</v>
      </c>
      <c r="IE15" s="76">
        <f t="shared" si="27"/>
        <v>112.33</v>
      </c>
      <c r="IF15" s="446">
        <f t="shared" si="28"/>
        <v>10</v>
      </c>
      <c r="IG15" s="89" t="str">
        <f t="shared" ca="1" si="29"/>
        <v>Feasible outcome with fleet distance = 102.62 at i=  27</v>
      </c>
      <c r="IH15" s="30">
        <f t="shared" ca="1" si="30"/>
        <v>6</v>
      </c>
      <c r="II15" s="108">
        <f t="shared" ca="1" si="31"/>
        <v>102.62</v>
      </c>
      <c r="IJ15" s="133" t="str">
        <f t="shared" ca="1" si="32"/>
        <v xml:space="preserve"> Reposition index 10 between indices 24 and 9</v>
      </c>
      <c r="IK15" s="86">
        <v>10</v>
      </c>
      <c r="IL15" s="382" t="str">
        <f ca="1">IF(OR(SMALL($II$6:$II$190,IK15)=99999,SMALL($II$6:$II$190,IK15)=MAX($IL$6:IL14)),"-",SMALL($II$6:$II$190,IK15))</f>
        <v>-</v>
      </c>
      <c r="IM15" s="153" t="str">
        <f t="shared" ca="1" si="44"/>
        <v>-</v>
      </c>
      <c r="IN15" s="154" t="str">
        <f t="shared" ca="1" si="45"/>
        <v>-</v>
      </c>
      <c r="IO15" s="141">
        <f t="shared" si="2"/>
        <v>10</v>
      </c>
      <c r="IP15" s="75">
        <f t="shared" ca="1" si="34"/>
        <v>9</v>
      </c>
      <c r="IQ15" s="387">
        <f t="shared" ca="1" si="3"/>
        <v>108.79</v>
      </c>
      <c r="IR15" s="386">
        <f t="shared" ca="1" si="35"/>
        <v>108.79</v>
      </c>
      <c r="IS15" s="75">
        <v>10</v>
      </c>
      <c r="IT15" s="388" t="str">
        <f ca="1">IF(OR(SMALL($IR$6:IR$190,IS15)=99999,SMALL($IR$6:$IR$190,IS15)=MAX($IT$6:IT14)),"-",SMALL($IR$6:$IR$190,IS15))</f>
        <v>-</v>
      </c>
      <c r="IU15" s="76" t="str">
        <f t="shared" ref="IU15:IU26" ca="1" si="46">IF(OR(IT15="-",IT15=0,IT15=99999),"-",MATCH(IT15,$IQ$6:$IQ$190,0))</f>
        <v>-</v>
      </c>
      <c r="IV15" s="75" t="str">
        <f t="shared" ref="IV15:IV22" ca="1" si="47">IF(IU15="-","-",OFFSET($IO$5,IU15,0)&amp;" and "&amp;OFFSET($IP$5,IU15,0))</f>
        <v>-</v>
      </c>
      <c r="IW15" s="7">
        <v>10</v>
      </c>
      <c r="IX15" s="1">
        <f t="shared" ref="IX15" si="48">+IF(IW15&lt;=$HH$1-1,
IF(IW15&lt;=$JK$6,1,
IF(IW15&lt;=SUM($JK$6:$JK$7),2,
IF(IW15&lt;=SUM($JK$6:$JK$8),3,
IF(IW15&lt;=SUM($JK$6:$JK$9),4,
IF(IW15&lt;=SUM($JK$6:$JK$10),5,
IF(IW15&lt;=SUM($JK$6:$JK$11),6,
IF(IW15&lt;=SUM($JK$6:$JK$12),7,
IF(IW15&lt;=SUM($JK$6:$JK$13),8,
IF(IW15&lt;=SUM($JK$6:$JK$14),9,
IF(IW15&lt;=SUM($JK$6:$JK$15),10,IF(IW15&lt;=SUM($JK$6:$JK$16),11, IF(IW15&lt;=SUM($JK$6:$JK$17),12,IF(IW15&lt;=SUM($JK$6:$JK$18),13,
IF(IW15&lt;=SUM($JK$6:$JK$19),14,15)))))))))))))),"")</f>
        <v>15</v>
      </c>
      <c r="IY15" s="7">
        <f t="shared" ref="IY15:IY70" si="49">+HL15</f>
        <v>13</v>
      </c>
      <c r="IZ15" s="223" cm="1">
        <f t="array" ref="IZ15">IF(IW15&lt;=$HH$1-1,
IF(IX15&lt;&gt;IX14,
INDEX($M$6:$GP$190,1,IY15+1),INDEX($M$6:$GP$190,MIN(IY15,IY14)+1,MAX(IY15,IY14)+1))+IF(IX15&lt;&gt;IX16,INDEX($M$6:$GP$190,1,IY15+1),0),"")</f>
        <v>4.7300000000000004</v>
      </c>
      <c r="JA15" s="7" t="str">
        <f t="shared" ref="JA15:JA70" ca="1" si="50">+HN15</f>
        <v>9:44 AM, 6:00 AM, 1</v>
      </c>
      <c r="JE15" s="1"/>
      <c r="JG15" s="1" t="str">
        <f t="shared" ref="JG15:JG20" si="51">IF(AND(ISNUMBER(JE15)=TRUE,JE15&gt;$L$2),JE15-$L$2,"")</f>
        <v/>
      </c>
      <c r="JK15" s="115"/>
      <c r="JN15" s="1"/>
    </row>
    <row r="16" spans="1:276" ht="17" thickBot="1" x14ac:dyDescent="0.25">
      <c r="A16" s="282">
        <f>+Input!D29</f>
        <v>1.25</v>
      </c>
      <c r="B16" s="1">
        <v>11</v>
      </c>
      <c r="C16" s="188">
        <f t="shared" si="4"/>
        <v>1</v>
      </c>
      <c r="D16" s="54">
        <f t="shared" si="5"/>
        <v>24</v>
      </c>
      <c r="E16" s="18">
        <f t="shared" si="6"/>
        <v>7.0000000000000007E-2</v>
      </c>
      <c r="F16" s="1">
        <f t="shared" ca="1" si="7"/>
        <v>1.25</v>
      </c>
      <c r="G16" s="1">
        <v>11</v>
      </c>
      <c r="H16" s="192"/>
      <c r="I16" s="64" t="str">
        <f t="shared" si="8"/>
        <v/>
      </c>
      <c r="J16" s="17" t="str">
        <f t="shared" si="9"/>
        <v/>
      </c>
      <c r="K16" s="7"/>
      <c r="L16" s="291">
        <v>10</v>
      </c>
      <c r="M16" s="220"/>
      <c r="N16" s="392"/>
      <c r="O16" s="392"/>
      <c r="P16" s="392"/>
      <c r="Q16" s="392"/>
      <c r="R16" s="392"/>
      <c r="S16" s="392"/>
      <c r="T16" s="392"/>
      <c r="U16" s="392"/>
      <c r="V16" s="392"/>
      <c r="W16" s="392" t="s">
        <v>11</v>
      </c>
      <c r="X16" s="282">
        <f>+Input!X13</f>
        <v>1.67</v>
      </c>
      <c r="Y16" s="282">
        <f>+Input!Y13</f>
        <v>6.16</v>
      </c>
      <c r="Z16" s="282">
        <f>+Input!Z13</f>
        <v>0.22</v>
      </c>
      <c r="AA16" s="282">
        <f>+Input!AA13</f>
        <v>7.5</v>
      </c>
      <c r="AB16" s="282">
        <f>+Input!AB13</f>
        <v>4.8899999999999997</v>
      </c>
      <c r="AC16" s="282">
        <f>+Input!AC13</f>
        <v>17.600000000000001</v>
      </c>
      <c r="AD16" s="282">
        <f>+Input!AD13</f>
        <v>14.15</v>
      </c>
      <c r="AE16" s="282">
        <f>+Input!AE13</f>
        <v>19.989999999999998</v>
      </c>
      <c r="AF16" s="282">
        <f>+Input!AF13</f>
        <v>2.72</v>
      </c>
      <c r="AG16" s="282">
        <f>+Input!AG13</f>
        <v>5.92</v>
      </c>
      <c r="AH16" s="282">
        <f>+Input!AH13</f>
        <v>5.07</v>
      </c>
      <c r="AI16" s="282">
        <f>+Input!AI13</f>
        <v>4.5</v>
      </c>
      <c r="AJ16" s="282">
        <f>+Input!AJ13</f>
        <v>4.4800000000000004</v>
      </c>
      <c r="AK16" s="282">
        <f>+Input!AK13</f>
        <v>0.18</v>
      </c>
      <c r="AL16" s="282">
        <f>+Input!AL13</f>
        <v>0.71</v>
      </c>
      <c r="AM16" s="282">
        <f>+Input!AM13</f>
        <v>5.0199999999999996</v>
      </c>
      <c r="AN16" s="282">
        <f>+Input!AN13</f>
        <v>3.44</v>
      </c>
      <c r="AO16" s="282">
        <f>+Input!AO13</f>
        <v>8.39</v>
      </c>
      <c r="AP16" s="282">
        <f>+Input!AP13</f>
        <v>9.9499999999999993</v>
      </c>
      <c r="AQ16" s="282">
        <f>+Input!AQ13</f>
        <v>7.93</v>
      </c>
      <c r="AR16" s="282">
        <f>+Input!AR13</f>
        <v>0.91</v>
      </c>
      <c r="AS16" s="416">
        <f>+Input!AS13</f>
        <v>7.63</v>
      </c>
      <c r="AT16" s="182">
        <v>99999</v>
      </c>
      <c r="AU16" s="182">
        <v>99999</v>
      </c>
      <c r="AV16" s="182">
        <v>99999</v>
      </c>
      <c r="AW16" s="182">
        <v>99999</v>
      </c>
      <c r="AX16" s="182">
        <v>99999</v>
      </c>
      <c r="AY16" s="182">
        <v>99999</v>
      </c>
      <c r="AZ16" s="182">
        <v>99999</v>
      </c>
      <c r="BA16" s="182">
        <v>99999</v>
      </c>
      <c r="BB16" s="182">
        <v>99999</v>
      </c>
      <c r="BC16" s="182">
        <v>99999</v>
      </c>
      <c r="BD16" s="182">
        <v>99999</v>
      </c>
      <c r="BE16" s="182">
        <v>99999</v>
      </c>
      <c r="BF16" s="182">
        <v>99999</v>
      </c>
      <c r="BG16" s="182">
        <v>99999</v>
      </c>
      <c r="BH16" s="182">
        <v>99999</v>
      </c>
      <c r="BI16" s="182">
        <v>99999</v>
      </c>
      <c r="BJ16" s="182">
        <v>99999</v>
      </c>
      <c r="BK16" s="182">
        <v>99999</v>
      </c>
      <c r="BL16" s="182">
        <v>99999</v>
      </c>
      <c r="BM16" s="182">
        <v>99999</v>
      </c>
      <c r="BN16" s="182">
        <v>99999</v>
      </c>
      <c r="BO16" s="182">
        <v>99999</v>
      </c>
      <c r="BP16" s="182">
        <v>99999</v>
      </c>
      <c r="BQ16" s="182">
        <v>99999</v>
      </c>
      <c r="BR16" s="182">
        <v>99999</v>
      </c>
      <c r="BS16" s="182">
        <v>99999</v>
      </c>
      <c r="BT16" s="182">
        <v>99999</v>
      </c>
      <c r="BU16" s="182">
        <v>99999</v>
      </c>
      <c r="BV16" s="182">
        <v>99999</v>
      </c>
      <c r="BW16" s="182">
        <v>99999</v>
      </c>
      <c r="BX16" s="182">
        <v>99999</v>
      </c>
      <c r="BY16" s="182">
        <v>99999</v>
      </c>
      <c r="BZ16" s="182">
        <v>99999</v>
      </c>
      <c r="CA16" s="182">
        <v>99999</v>
      </c>
      <c r="CB16" s="182">
        <v>99999</v>
      </c>
      <c r="CC16" s="182">
        <v>99999</v>
      </c>
      <c r="CD16" s="182">
        <v>99999</v>
      </c>
      <c r="CE16" s="182">
        <v>99999</v>
      </c>
      <c r="CF16" s="182">
        <v>99999</v>
      </c>
      <c r="CG16" s="182">
        <v>99999</v>
      </c>
      <c r="CH16" s="182">
        <v>99999</v>
      </c>
      <c r="CI16" s="182">
        <v>99999</v>
      </c>
      <c r="CJ16" s="182">
        <v>99999</v>
      </c>
      <c r="CK16" s="182">
        <v>99999</v>
      </c>
      <c r="CL16" s="182">
        <v>99999</v>
      </c>
      <c r="CM16" s="182">
        <v>99999</v>
      </c>
      <c r="CN16" s="182">
        <v>99999</v>
      </c>
      <c r="CO16" s="183">
        <v>99999</v>
      </c>
      <c r="CP16" s="183">
        <v>99999</v>
      </c>
      <c r="CQ16" s="183">
        <v>99999</v>
      </c>
      <c r="CR16" s="183">
        <v>99999</v>
      </c>
      <c r="CS16" s="183">
        <v>99999</v>
      </c>
      <c r="CT16" s="183">
        <v>99999</v>
      </c>
      <c r="CU16" s="183">
        <v>99999</v>
      </c>
      <c r="CV16" s="183">
        <v>99999</v>
      </c>
      <c r="CW16" s="183">
        <v>99999</v>
      </c>
      <c r="CX16" s="183">
        <v>99999</v>
      </c>
      <c r="CY16" s="183">
        <v>99999</v>
      </c>
      <c r="CZ16" s="183">
        <v>99999</v>
      </c>
      <c r="DA16" s="183">
        <v>99999</v>
      </c>
      <c r="DB16" s="183">
        <v>99999</v>
      </c>
      <c r="DC16" s="183">
        <v>99999</v>
      </c>
      <c r="DD16" s="183">
        <v>99999</v>
      </c>
      <c r="DE16" s="183">
        <v>99999</v>
      </c>
      <c r="DF16" s="183">
        <v>99999</v>
      </c>
      <c r="DG16" s="183">
        <v>99999</v>
      </c>
      <c r="DH16" s="183">
        <v>99999</v>
      </c>
      <c r="DI16" s="183">
        <v>99999</v>
      </c>
      <c r="DJ16" s="183">
        <v>99999</v>
      </c>
      <c r="DK16" s="183">
        <v>99999</v>
      </c>
      <c r="DL16" s="183">
        <v>99999</v>
      </c>
      <c r="DM16" s="183">
        <v>99999</v>
      </c>
      <c r="DN16" s="183">
        <v>99999</v>
      </c>
      <c r="DO16" s="183">
        <v>99999</v>
      </c>
      <c r="DP16" s="183">
        <v>99999</v>
      </c>
      <c r="DQ16" s="183">
        <v>99999</v>
      </c>
      <c r="DR16" s="183">
        <v>99999</v>
      </c>
      <c r="DS16" s="183">
        <v>99999</v>
      </c>
      <c r="DT16" s="183">
        <v>99999</v>
      </c>
      <c r="DU16" s="183">
        <v>99999</v>
      </c>
      <c r="DV16" s="183">
        <v>99999</v>
      </c>
      <c r="DW16" s="183">
        <v>99999</v>
      </c>
      <c r="DX16" s="183">
        <v>99999</v>
      </c>
      <c r="DY16" s="183">
        <v>99999</v>
      </c>
      <c r="DZ16" s="183">
        <v>99999</v>
      </c>
      <c r="EA16" s="183">
        <v>99999</v>
      </c>
      <c r="EB16" s="183">
        <v>99999</v>
      </c>
      <c r="EC16" s="183">
        <v>99999</v>
      </c>
      <c r="ED16" s="183">
        <v>99999</v>
      </c>
      <c r="EE16" s="183">
        <v>99999</v>
      </c>
      <c r="EF16" s="183">
        <v>99999</v>
      </c>
      <c r="EG16" s="183">
        <v>99999</v>
      </c>
      <c r="EH16" s="183">
        <v>99999</v>
      </c>
      <c r="EI16" s="183">
        <v>99999</v>
      </c>
      <c r="EJ16" s="183">
        <v>99999</v>
      </c>
      <c r="EK16" s="183">
        <v>99999</v>
      </c>
      <c r="EL16" s="183">
        <v>99999</v>
      </c>
      <c r="EM16" s="183">
        <v>99999</v>
      </c>
      <c r="EN16" s="183">
        <v>99999</v>
      </c>
      <c r="EO16" s="183">
        <v>99999</v>
      </c>
      <c r="EP16" s="183">
        <v>99999</v>
      </c>
      <c r="EQ16" s="183">
        <v>99999</v>
      </c>
      <c r="ER16" s="183">
        <v>99999</v>
      </c>
      <c r="ES16" s="183">
        <v>99999</v>
      </c>
      <c r="ET16" s="183">
        <v>99999</v>
      </c>
      <c r="EU16" s="183">
        <v>99999</v>
      </c>
      <c r="EV16" s="183">
        <v>99999</v>
      </c>
      <c r="EW16" s="183">
        <v>99999</v>
      </c>
      <c r="EX16" s="183">
        <v>99999</v>
      </c>
      <c r="EY16" s="183">
        <v>99999</v>
      </c>
      <c r="EZ16" s="183">
        <v>99999</v>
      </c>
      <c r="FA16" s="183">
        <v>99999</v>
      </c>
      <c r="FB16" s="183">
        <v>99999</v>
      </c>
      <c r="FC16" s="183">
        <v>99999</v>
      </c>
      <c r="FD16" s="183">
        <v>99999</v>
      </c>
      <c r="FE16" s="183">
        <v>99999</v>
      </c>
      <c r="FF16" s="183">
        <v>99999</v>
      </c>
      <c r="FG16" s="183">
        <v>99999</v>
      </c>
      <c r="FH16" s="183">
        <v>99999</v>
      </c>
      <c r="FI16" s="183">
        <v>99999</v>
      </c>
      <c r="FJ16" s="183">
        <v>99999</v>
      </c>
      <c r="FK16" s="183">
        <v>99999</v>
      </c>
      <c r="FL16" s="183">
        <v>99999</v>
      </c>
      <c r="FM16" s="183">
        <v>99999</v>
      </c>
      <c r="FN16" s="183">
        <v>99999</v>
      </c>
      <c r="FO16" s="183">
        <v>99999</v>
      </c>
      <c r="FP16" s="183">
        <v>99999</v>
      </c>
      <c r="FQ16" s="183">
        <v>99999</v>
      </c>
      <c r="FR16" s="183">
        <v>99999</v>
      </c>
      <c r="FS16" s="183">
        <v>99999</v>
      </c>
      <c r="FT16" s="183">
        <v>99999</v>
      </c>
      <c r="FU16" s="183">
        <v>99999</v>
      </c>
      <c r="FV16" s="183">
        <v>99999</v>
      </c>
      <c r="FW16" s="183">
        <v>99999</v>
      </c>
      <c r="FX16" s="183">
        <v>99999</v>
      </c>
      <c r="FY16" s="183">
        <v>99999</v>
      </c>
      <c r="FZ16" s="183">
        <v>99999</v>
      </c>
      <c r="GA16" s="183">
        <v>99999</v>
      </c>
      <c r="GB16" s="183">
        <v>99999</v>
      </c>
      <c r="GC16" s="183">
        <v>99999</v>
      </c>
      <c r="GD16" s="183">
        <v>99999</v>
      </c>
      <c r="GE16" s="183">
        <v>99999</v>
      </c>
      <c r="GF16" s="183">
        <v>99999</v>
      </c>
      <c r="GG16" s="183">
        <v>99999</v>
      </c>
      <c r="GH16" s="183">
        <v>99999</v>
      </c>
      <c r="GI16" s="132">
        <v>99999</v>
      </c>
      <c r="GJ16" s="132">
        <v>99999</v>
      </c>
      <c r="GK16" s="132">
        <v>99999</v>
      </c>
      <c r="GL16" s="132">
        <v>99999</v>
      </c>
      <c r="GM16" s="132">
        <v>99999</v>
      </c>
      <c r="GN16" s="132">
        <v>99999</v>
      </c>
      <c r="GO16" s="132">
        <v>99999</v>
      </c>
      <c r="GP16" s="132">
        <v>99999</v>
      </c>
      <c r="GQ16" s="28">
        <v>10</v>
      </c>
      <c r="GR16" s="128">
        <v>22</v>
      </c>
      <c r="GS16" s="55">
        <f t="shared" si="10"/>
        <v>32</v>
      </c>
      <c r="GT16" s="55">
        <f t="shared" si="37"/>
        <v>33</v>
      </c>
      <c r="GU16" s="29"/>
      <c r="GV16" s="56" t="str">
        <f t="shared" si="42"/>
        <v>14</v>
      </c>
      <c r="GW16" s="59" t="str">
        <f t="shared" si="38"/>
        <v>30</v>
      </c>
      <c r="GX16" s="29">
        <v>11</v>
      </c>
      <c r="GY16" s="85"/>
      <c r="GZ16" s="87" t="str">
        <f t="shared" si="39"/>
        <v>18,16,17,29,6,23,15,22,21,14,1,30,28,32,20,7,26,4,27,19,2,3,31,13,24,10,9,5,8,25,11,</v>
      </c>
      <c r="HA16" s="83" t="str">
        <v>111.71,30,0,0</v>
      </c>
      <c r="HB16" s="107">
        <f t="shared" si="11"/>
        <v>7</v>
      </c>
      <c r="HC16" s="56">
        <f t="shared" si="12"/>
        <v>10</v>
      </c>
      <c r="HD16" s="108">
        <f t="shared" si="0"/>
        <v>111.71</v>
      </c>
      <c r="HE16" s="219">
        <f t="shared" si="13"/>
        <v>0</v>
      </c>
      <c r="HF16" s="55">
        <f t="shared" si="14"/>
        <v>0</v>
      </c>
      <c r="HG16" s="108" t="str">
        <f t="shared" si="15"/>
        <v>FEAS.</v>
      </c>
      <c r="HH16" s="85">
        <f t="shared" si="16"/>
        <v>0</v>
      </c>
      <c r="HI16" s="106">
        <f t="shared" si="17"/>
        <v>29</v>
      </c>
      <c r="HJ16" s="29">
        <v>11</v>
      </c>
      <c r="HK16" s="85">
        <f t="shared" si="18"/>
        <v>1</v>
      </c>
      <c r="HL16" s="395">
        <f t="shared" si="40"/>
        <v>24</v>
      </c>
      <c r="HM16" s="108" cm="1">
        <f t="array" ref="HM16">IF(HJ16&lt;=$HH$1-1,IF(HK16&lt;&gt;HK15,INDEX($M$6:$GP$190,1,HL16+1),INDEX($M$6:$GP$190,MIN(HL16,HL15)+1,MAX(HL16,HL15)+1))+IF(HK16&lt;&gt;HK17,INDEX($M$6:$GP$190,1,HL16+1),0),"")</f>
        <v>7.0000000000000007E-2</v>
      </c>
      <c r="HN16" s="396" t="str">
        <f ca="1">IF(ISNUMBER(HL16),'Vehicle site info'!AK19,"")</f>
        <v>9:44 AM, 9:00 AM, 1</v>
      </c>
      <c r="HO16" s="29">
        <v>11</v>
      </c>
      <c r="HP16" s="310"/>
      <c r="HQ16" s="85" t="str">
        <f t="shared" si="19"/>
        <v/>
      </c>
      <c r="HR16" s="198" t="str">
        <f>IF(ISNUMBER(HK16),'Vehicle site info'!J19,"")</f>
        <v/>
      </c>
      <c r="HS16" s="113"/>
      <c r="HT16" s="72">
        <f>IF(AND(ISNUMBER(HR16)=TRUE,HR16&gt;'Vehicle site info'!$F$5),HR16-'Vehicle site info'!$F$5,0)</f>
        <v>0</v>
      </c>
      <c r="HU16" s="72">
        <v>11</v>
      </c>
      <c r="HV16" s="73" t="str">
        <f t="shared" si="20"/>
        <v>,13,12,18,16,17,29,6,23,15,22,21,14,30,28,32,20,7,-11,26,4,27,19,2,3,31,24,10,9,5,8,25,11,</v>
      </c>
      <c r="HW16" s="74" t="str">
        <f t="shared" si="21"/>
        <v>,13,12,18,16,17,29,6,23,15,22,21,14,30,28,32,20,7,-11,26,4,27,19,2,3,31,24,10,9,5,8,25,1,</v>
      </c>
      <c r="HX16" s="88" t="str">
        <f t="shared" si="22"/>
        <v>13,12,18,16,17,29,6,23,15,22,21,14,30,28,32,20,7,11,26,4,27,19,2,3,31,24,10,9,5,8,25,1,</v>
      </c>
      <c r="HY16" s="56" t="str">
        <v>110.57,30,0,0</v>
      </c>
      <c r="HZ16" s="75">
        <f t="shared" si="23"/>
        <v>7</v>
      </c>
      <c r="IA16" s="75">
        <f t="shared" si="24"/>
        <v>10</v>
      </c>
      <c r="IB16" s="387">
        <f t="shared" si="25"/>
        <v>110.57</v>
      </c>
      <c r="IC16" s="143">
        <f t="shared" si="26"/>
        <v>0</v>
      </c>
      <c r="ID16" s="75">
        <f t="shared" si="43"/>
        <v>0</v>
      </c>
      <c r="IE16" s="76">
        <f t="shared" si="27"/>
        <v>110.57</v>
      </c>
      <c r="IF16" s="446">
        <f t="shared" si="28"/>
        <v>11</v>
      </c>
      <c r="IG16" s="89" t="str">
        <f t="shared" ca="1" si="29"/>
        <v>Feasible outcome with fleet distance = 102.62 at i=  32</v>
      </c>
      <c r="IH16" s="30">
        <f t="shared" ca="1" si="30"/>
        <v>6</v>
      </c>
      <c r="II16" s="108">
        <f t="shared" ca="1" si="31"/>
        <v>102.62</v>
      </c>
      <c r="IJ16" s="133" t="str">
        <f t="shared" ca="1" si="32"/>
        <v>Reposition index 11 to the right of index 25</v>
      </c>
      <c r="IK16" s="86">
        <v>11</v>
      </c>
      <c r="IL16" s="382" t="str">
        <f ca="1">IF(OR(SMALL($II$6:$II$190,IK16)=99999,SMALL($II$6:$II$190,IK16)=MAX($IL$6:IL15)),"-",SMALL($II$6:$II$190,IK16))</f>
        <v>-</v>
      </c>
      <c r="IM16" s="153" t="str">
        <f t="shared" ca="1" si="44"/>
        <v>-</v>
      </c>
      <c r="IN16" s="154" t="str">
        <f t="shared" ca="1" si="45"/>
        <v>-</v>
      </c>
      <c r="IO16" s="141">
        <f t="shared" si="2"/>
        <v>11</v>
      </c>
      <c r="IP16" s="75">
        <f t="shared" ca="1" si="34"/>
        <v>13</v>
      </c>
      <c r="IQ16" s="387">
        <f t="shared" ca="1" si="3"/>
        <v>108.74</v>
      </c>
      <c r="IR16" s="386">
        <f t="shared" ca="1" si="35"/>
        <v>108.74</v>
      </c>
      <c r="IS16" s="75">
        <v>11</v>
      </c>
      <c r="IT16" s="388">
        <f ca="1">IF(OR(SMALL($IR$6:IR$190,IS16)=99999,SMALL($IR$6:$IR$190,IS16)=MAX($IT$6:IT15)),"-",SMALL($IR$6:$IR$190,IS16))</f>
        <v>108.74</v>
      </c>
      <c r="IU16" s="76">
        <f t="shared" ca="1" si="46"/>
        <v>11</v>
      </c>
      <c r="IV16" s="75" t="str">
        <f t="shared" ca="1" si="47"/>
        <v>11 and 13</v>
      </c>
      <c r="IW16" s="7">
        <v>11</v>
      </c>
      <c r="IX16" s="1">
        <f t="shared" ref="IX16:IX70" si="52">+IF(IW16&lt;=$HH$1-1,
IF(IW16&lt;=$JC$6,1,
IF(IW16&lt;=SUM($JC$6:$JC$7),2,
IF(IW16&lt;=SUM($JC$6:$JC$8),3,
IF(IW16&lt;=SUM($JC$6:$JC$9),4,
IF(IW16&lt;=SUM($JC$6:$JC$10),5,
IF(IW16&lt;=SUM($JC$6:$JC$11),6,
IF(IW16&lt;=SUM($JC$6:$JC$12),7,
IF(IW16&lt;=SUM($JC$6:$JC$13),8,
IF(IW16&lt;=SUM($JC$6:$JC$14),9,
IF(IW16&lt;=SUM($JC$6:$JC$15),10,IF(IW16&lt;=SUM($JC$6:$JC$16),11, IF(IW16&lt;=SUM($JC$6:$JC$17),12,IF(IW16&lt;=SUM($JC$6:$JC$18),13,
IF(IW16&lt;=SUM($JC$6:$JC$19),14,15)))))))))))))),"")</f>
        <v>15</v>
      </c>
      <c r="IY16" s="7">
        <f t="shared" si="49"/>
        <v>24</v>
      </c>
      <c r="IZ16" s="223" cm="1">
        <f t="array" ref="IZ16">IF(IW16&lt;=$HH$1-1,
IF(IX16&lt;&gt;IX15,
INDEX($M$6:$GP$190,1,IY16+1),INDEX($M$6:$GP$190,MIN(IY16,IY15)+1,MAX(IY16,IY15)+1))+IF(IX16&lt;&gt;IX17,INDEX($M$6:$GP$190,1,IY16+1),0),"")</f>
        <v>7.0000000000000007E-2</v>
      </c>
      <c r="JA16" s="7" t="str">
        <f t="shared" ca="1" si="50"/>
        <v>9:44 AM, 9:00 AM, 1</v>
      </c>
      <c r="JE16" s="1"/>
      <c r="JG16" s="1" t="str">
        <f t="shared" si="51"/>
        <v/>
      </c>
      <c r="JN16" s="1"/>
    </row>
    <row r="17" spans="1:274" ht="17" thickBot="1" x14ac:dyDescent="0.25">
      <c r="A17" s="282">
        <f>+Input!D30</f>
        <v>1.25</v>
      </c>
      <c r="B17" s="1">
        <v>12</v>
      </c>
      <c r="C17" s="188">
        <f t="shared" si="4"/>
        <v>1</v>
      </c>
      <c r="D17" s="54">
        <f t="shared" si="5"/>
        <v>9</v>
      </c>
      <c r="E17" s="18">
        <f t="shared" si="6"/>
        <v>0.26</v>
      </c>
      <c r="F17" s="1">
        <f t="shared" ca="1" si="7"/>
        <v>1.25</v>
      </c>
      <c r="G17" s="1">
        <v>12</v>
      </c>
      <c r="H17" s="192"/>
      <c r="I17" s="64" t="str">
        <f t="shared" si="8"/>
        <v/>
      </c>
      <c r="J17" s="17" t="str">
        <f t="shared" si="9"/>
        <v/>
      </c>
      <c r="K17" s="7"/>
      <c r="L17" s="291">
        <v>11</v>
      </c>
      <c r="M17" s="220"/>
      <c r="N17" s="392"/>
      <c r="O17" s="392"/>
      <c r="P17" s="392"/>
      <c r="Q17" s="392"/>
      <c r="R17" s="392"/>
      <c r="S17" s="392"/>
      <c r="T17" s="392"/>
      <c r="U17" s="392"/>
      <c r="V17" s="392"/>
      <c r="W17" s="392"/>
      <c r="X17" s="392" t="s">
        <v>11</v>
      </c>
      <c r="Y17" s="282">
        <f>+Input!Y14</f>
        <v>6.6</v>
      </c>
      <c r="Z17" s="282">
        <f>+Input!Z14</f>
        <v>1.47</v>
      </c>
      <c r="AA17" s="282">
        <f>+Input!AA14</f>
        <v>6.19</v>
      </c>
      <c r="AB17" s="282">
        <f>+Input!AB14</f>
        <v>3.59</v>
      </c>
      <c r="AC17" s="282">
        <f>+Input!AC14</f>
        <v>18.59</v>
      </c>
      <c r="AD17" s="282">
        <f>+Input!AD14</f>
        <v>15.14</v>
      </c>
      <c r="AE17" s="282">
        <f>+Input!AE14</f>
        <v>20.98</v>
      </c>
      <c r="AF17" s="282">
        <f>+Input!AF14</f>
        <v>2.2999999999999998</v>
      </c>
      <c r="AG17" s="282">
        <f>+Input!AG14</f>
        <v>4.6100000000000003</v>
      </c>
      <c r="AH17" s="282">
        <f>+Input!AH14</f>
        <v>3.76</v>
      </c>
      <c r="AI17" s="282">
        <f>+Input!AI14</f>
        <v>3.2</v>
      </c>
      <c r="AJ17" s="282">
        <f>+Input!AJ14</f>
        <v>3.18</v>
      </c>
      <c r="AK17" s="282">
        <f>+Input!AK14</f>
        <v>1.54</v>
      </c>
      <c r="AL17" s="282">
        <f>+Input!AL14</f>
        <v>1.1599999999999999</v>
      </c>
      <c r="AM17" s="282">
        <f>+Input!AM14</f>
        <v>4.5999999999999996</v>
      </c>
      <c r="AN17" s="282">
        <f>+Input!AN14</f>
        <v>3.02</v>
      </c>
      <c r="AO17" s="282">
        <f>+Input!AO14</f>
        <v>7.08</v>
      </c>
      <c r="AP17" s="282">
        <f>+Input!AP14</f>
        <v>10.94</v>
      </c>
      <c r="AQ17" s="282">
        <f>+Input!AQ14</f>
        <v>6.62</v>
      </c>
      <c r="AR17" s="282">
        <f>+Input!AR14</f>
        <v>0.99</v>
      </c>
      <c r="AS17" s="416">
        <f>+Input!AS14</f>
        <v>6.33</v>
      </c>
      <c r="AT17" s="182">
        <v>99999</v>
      </c>
      <c r="AU17" s="182">
        <v>99999</v>
      </c>
      <c r="AV17" s="182">
        <v>99999</v>
      </c>
      <c r="AW17" s="182">
        <v>99999</v>
      </c>
      <c r="AX17" s="182">
        <v>99999</v>
      </c>
      <c r="AY17" s="182">
        <v>99999</v>
      </c>
      <c r="AZ17" s="182">
        <v>99999</v>
      </c>
      <c r="BA17" s="182">
        <v>99999</v>
      </c>
      <c r="BB17" s="182">
        <v>99999</v>
      </c>
      <c r="BC17" s="182">
        <v>99999</v>
      </c>
      <c r="BD17" s="182">
        <v>99999</v>
      </c>
      <c r="BE17" s="182">
        <v>99999</v>
      </c>
      <c r="BF17" s="182">
        <v>99999</v>
      </c>
      <c r="BG17" s="182">
        <v>99999</v>
      </c>
      <c r="BH17" s="182">
        <v>99999</v>
      </c>
      <c r="BI17" s="182">
        <v>99999</v>
      </c>
      <c r="BJ17" s="182">
        <v>99999</v>
      </c>
      <c r="BK17" s="182">
        <v>99999</v>
      </c>
      <c r="BL17" s="182">
        <v>99999</v>
      </c>
      <c r="BM17" s="182">
        <v>99999</v>
      </c>
      <c r="BN17" s="182">
        <v>99999</v>
      </c>
      <c r="BO17" s="182">
        <v>99999</v>
      </c>
      <c r="BP17" s="182">
        <v>99999</v>
      </c>
      <c r="BQ17" s="182">
        <v>99999</v>
      </c>
      <c r="BR17" s="182">
        <v>99999</v>
      </c>
      <c r="BS17" s="182">
        <v>99999</v>
      </c>
      <c r="BT17" s="182">
        <v>99999</v>
      </c>
      <c r="BU17" s="182">
        <v>99999</v>
      </c>
      <c r="BV17" s="182">
        <v>99999</v>
      </c>
      <c r="BW17" s="182">
        <v>99999</v>
      </c>
      <c r="BX17" s="182">
        <v>99999</v>
      </c>
      <c r="BY17" s="182">
        <v>99999</v>
      </c>
      <c r="BZ17" s="182">
        <v>99999</v>
      </c>
      <c r="CA17" s="182">
        <v>99999</v>
      </c>
      <c r="CB17" s="182">
        <v>99999</v>
      </c>
      <c r="CC17" s="182">
        <v>99999</v>
      </c>
      <c r="CD17" s="182">
        <v>99999</v>
      </c>
      <c r="CE17" s="182">
        <v>99999</v>
      </c>
      <c r="CF17" s="182">
        <v>99999</v>
      </c>
      <c r="CG17" s="182">
        <v>99999</v>
      </c>
      <c r="CH17" s="182">
        <v>99999</v>
      </c>
      <c r="CI17" s="182">
        <v>99999</v>
      </c>
      <c r="CJ17" s="182">
        <v>99999</v>
      </c>
      <c r="CK17" s="182">
        <v>99999</v>
      </c>
      <c r="CL17" s="182">
        <v>99999</v>
      </c>
      <c r="CM17" s="182">
        <v>99999</v>
      </c>
      <c r="CN17" s="182">
        <v>99999</v>
      </c>
      <c r="CO17" s="183">
        <v>99999</v>
      </c>
      <c r="CP17" s="183">
        <v>99999</v>
      </c>
      <c r="CQ17" s="183">
        <v>99999</v>
      </c>
      <c r="CR17" s="183">
        <v>99999</v>
      </c>
      <c r="CS17" s="183">
        <v>99999</v>
      </c>
      <c r="CT17" s="183">
        <v>99999</v>
      </c>
      <c r="CU17" s="183">
        <v>99999</v>
      </c>
      <c r="CV17" s="183">
        <v>99999</v>
      </c>
      <c r="CW17" s="183">
        <v>99999</v>
      </c>
      <c r="CX17" s="183">
        <v>99999</v>
      </c>
      <c r="CY17" s="183">
        <v>99999</v>
      </c>
      <c r="CZ17" s="183">
        <v>99999</v>
      </c>
      <c r="DA17" s="183">
        <v>99999</v>
      </c>
      <c r="DB17" s="183">
        <v>99999</v>
      </c>
      <c r="DC17" s="183">
        <v>99999</v>
      </c>
      <c r="DD17" s="183">
        <v>99999</v>
      </c>
      <c r="DE17" s="183">
        <v>99999</v>
      </c>
      <c r="DF17" s="183">
        <v>99999</v>
      </c>
      <c r="DG17" s="183">
        <v>99999</v>
      </c>
      <c r="DH17" s="183">
        <v>99999</v>
      </c>
      <c r="DI17" s="183">
        <v>99999</v>
      </c>
      <c r="DJ17" s="183">
        <v>99999</v>
      </c>
      <c r="DK17" s="183">
        <v>99999</v>
      </c>
      <c r="DL17" s="183">
        <v>99999</v>
      </c>
      <c r="DM17" s="183">
        <v>99999</v>
      </c>
      <c r="DN17" s="183">
        <v>99999</v>
      </c>
      <c r="DO17" s="183">
        <v>99999</v>
      </c>
      <c r="DP17" s="183">
        <v>99999</v>
      </c>
      <c r="DQ17" s="183">
        <v>99999</v>
      </c>
      <c r="DR17" s="183">
        <v>99999</v>
      </c>
      <c r="DS17" s="183">
        <v>99999</v>
      </c>
      <c r="DT17" s="183">
        <v>99999</v>
      </c>
      <c r="DU17" s="183">
        <v>99999</v>
      </c>
      <c r="DV17" s="183">
        <v>99999</v>
      </c>
      <c r="DW17" s="183">
        <v>99999</v>
      </c>
      <c r="DX17" s="183">
        <v>99999</v>
      </c>
      <c r="DY17" s="183">
        <v>99999</v>
      </c>
      <c r="DZ17" s="183">
        <v>99999</v>
      </c>
      <c r="EA17" s="183">
        <v>99999</v>
      </c>
      <c r="EB17" s="183">
        <v>99999</v>
      </c>
      <c r="EC17" s="183">
        <v>99999</v>
      </c>
      <c r="ED17" s="183">
        <v>99999</v>
      </c>
      <c r="EE17" s="183">
        <v>99999</v>
      </c>
      <c r="EF17" s="183">
        <v>99999</v>
      </c>
      <c r="EG17" s="183">
        <v>99999</v>
      </c>
      <c r="EH17" s="183">
        <v>99999</v>
      </c>
      <c r="EI17" s="183">
        <v>99999</v>
      </c>
      <c r="EJ17" s="183">
        <v>99999</v>
      </c>
      <c r="EK17" s="183">
        <v>99999</v>
      </c>
      <c r="EL17" s="183">
        <v>99999</v>
      </c>
      <c r="EM17" s="183">
        <v>99999</v>
      </c>
      <c r="EN17" s="183">
        <v>99999</v>
      </c>
      <c r="EO17" s="183">
        <v>99999</v>
      </c>
      <c r="EP17" s="183">
        <v>99999</v>
      </c>
      <c r="EQ17" s="183">
        <v>99999</v>
      </c>
      <c r="ER17" s="183">
        <v>99999</v>
      </c>
      <c r="ES17" s="183">
        <v>99999</v>
      </c>
      <c r="ET17" s="183">
        <v>99999</v>
      </c>
      <c r="EU17" s="183">
        <v>99999</v>
      </c>
      <c r="EV17" s="183">
        <v>99999</v>
      </c>
      <c r="EW17" s="183">
        <v>99999</v>
      </c>
      <c r="EX17" s="183">
        <v>99999</v>
      </c>
      <c r="EY17" s="183">
        <v>99999</v>
      </c>
      <c r="EZ17" s="183">
        <v>99999</v>
      </c>
      <c r="FA17" s="183">
        <v>99999</v>
      </c>
      <c r="FB17" s="183">
        <v>99999</v>
      </c>
      <c r="FC17" s="183">
        <v>99999</v>
      </c>
      <c r="FD17" s="183">
        <v>99999</v>
      </c>
      <c r="FE17" s="183">
        <v>99999</v>
      </c>
      <c r="FF17" s="183">
        <v>99999</v>
      </c>
      <c r="FG17" s="183">
        <v>99999</v>
      </c>
      <c r="FH17" s="183">
        <v>99999</v>
      </c>
      <c r="FI17" s="183">
        <v>99999</v>
      </c>
      <c r="FJ17" s="183">
        <v>99999</v>
      </c>
      <c r="FK17" s="183">
        <v>99999</v>
      </c>
      <c r="FL17" s="183">
        <v>99999</v>
      </c>
      <c r="FM17" s="183">
        <v>99999</v>
      </c>
      <c r="FN17" s="183">
        <v>99999</v>
      </c>
      <c r="FO17" s="183">
        <v>99999</v>
      </c>
      <c r="FP17" s="183">
        <v>99999</v>
      </c>
      <c r="FQ17" s="183">
        <v>99999</v>
      </c>
      <c r="FR17" s="183">
        <v>99999</v>
      </c>
      <c r="FS17" s="183">
        <v>99999</v>
      </c>
      <c r="FT17" s="183">
        <v>99999</v>
      </c>
      <c r="FU17" s="183">
        <v>99999</v>
      </c>
      <c r="FV17" s="183">
        <v>99999</v>
      </c>
      <c r="FW17" s="183">
        <v>99999</v>
      </c>
      <c r="FX17" s="183">
        <v>99999</v>
      </c>
      <c r="FY17" s="183">
        <v>99999</v>
      </c>
      <c r="FZ17" s="183">
        <v>99999</v>
      </c>
      <c r="GA17" s="183">
        <v>99999</v>
      </c>
      <c r="GB17" s="183">
        <v>99999</v>
      </c>
      <c r="GC17" s="183">
        <v>99999</v>
      </c>
      <c r="GD17" s="183">
        <v>99999</v>
      </c>
      <c r="GE17" s="183">
        <v>99999</v>
      </c>
      <c r="GF17" s="183">
        <v>99999</v>
      </c>
      <c r="GG17" s="183">
        <v>99999</v>
      </c>
      <c r="GH17" s="183">
        <v>99999</v>
      </c>
      <c r="GI17" s="132">
        <v>99999</v>
      </c>
      <c r="GJ17" s="132">
        <v>99999</v>
      </c>
      <c r="GK17" s="132">
        <v>99999</v>
      </c>
      <c r="GL17" s="132">
        <v>99999</v>
      </c>
      <c r="GM17" s="132">
        <v>99999</v>
      </c>
      <c r="GN17" s="132">
        <v>99999</v>
      </c>
      <c r="GO17" s="132">
        <v>99999</v>
      </c>
      <c r="GP17" s="132">
        <v>99999</v>
      </c>
      <c r="GQ17" s="28">
        <v>11</v>
      </c>
      <c r="GR17" s="128">
        <v>2</v>
      </c>
      <c r="GS17" s="55">
        <f t="shared" si="10"/>
        <v>35</v>
      </c>
      <c r="GT17" s="55">
        <f t="shared" si="37"/>
        <v>36</v>
      </c>
      <c r="GU17" s="29"/>
      <c r="GV17" s="56" t="str">
        <f t="shared" si="42"/>
        <v>30</v>
      </c>
      <c r="GW17" s="59" t="str">
        <f t="shared" si="38"/>
        <v>28</v>
      </c>
      <c r="GX17" s="29">
        <v>12</v>
      </c>
      <c r="GY17" s="85"/>
      <c r="GZ17" s="87" t="str">
        <f t="shared" si="39"/>
        <v>18,16,17,29,6,23,15,22,21,14,30,1,28,32,20,7,26,4,27,19,2,3,31,13,24,10,9,5,8,25,11,</v>
      </c>
      <c r="HA17" s="83" t="str">
        <v>112.47,30,0,0</v>
      </c>
      <c r="HB17" s="107">
        <f t="shared" si="11"/>
        <v>7</v>
      </c>
      <c r="HC17" s="56">
        <f t="shared" si="12"/>
        <v>10</v>
      </c>
      <c r="HD17" s="108">
        <f t="shared" si="0"/>
        <v>112.47</v>
      </c>
      <c r="HE17" s="219">
        <f t="shared" si="13"/>
        <v>0</v>
      </c>
      <c r="HF17" s="55">
        <f t="shared" si="14"/>
        <v>0</v>
      </c>
      <c r="HG17" s="108" t="str">
        <f t="shared" si="15"/>
        <v>FEAS.</v>
      </c>
      <c r="HH17" s="85">
        <f t="shared" si="16"/>
        <v>0</v>
      </c>
      <c r="HI17" s="106">
        <f t="shared" si="17"/>
        <v>31</v>
      </c>
      <c r="HJ17" s="29">
        <v>12</v>
      </c>
      <c r="HK17" s="85">
        <f t="shared" si="18"/>
        <v>1</v>
      </c>
      <c r="HL17" s="395">
        <f t="shared" si="40"/>
        <v>9</v>
      </c>
      <c r="HM17" s="108" cm="1">
        <f t="array" ref="HM17">IF(HJ17&lt;=$HH$1-1,IF(HK17&lt;&gt;HK16,INDEX($M$6:$GP$190,1,HL17+1),INDEX($M$6:$GP$190,MIN(HL17,HL16)+1,MAX(HL17,HL16)+1))+IF(HK17&lt;&gt;HK18,INDEX($M$6:$GP$190,1,HL17+1),0),"")</f>
        <v>0.26</v>
      </c>
      <c r="HN17" s="396" t="str">
        <f ca="1">IF(ISNUMBER(HL17),'Vehicle site info'!AK20,"")</f>
        <v>9:45 AM, 9:00 AM, 1</v>
      </c>
      <c r="HO17" s="29">
        <v>12</v>
      </c>
      <c r="HP17" s="310"/>
      <c r="HQ17" s="85" t="str">
        <f t="shared" si="19"/>
        <v/>
      </c>
      <c r="HR17" s="198" t="str">
        <f>IF(ISNUMBER(HK17),'Vehicle site info'!J20,"")</f>
        <v/>
      </c>
      <c r="HS17" s="110"/>
      <c r="HT17" s="72">
        <f>IF(AND(ISNUMBER(HR17)=TRUE,HR17&gt;'Vehicle site info'!$F$5),HR17-'Vehicle site info'!$F$5,0)</f>
        <v>0</v>
      </c>
      <c r="HU17" s="72">
        <v>12</v>
      </c>
      <c r="HV17" s="77" t="str">
        <f t="shared" si="20"/>
        <v>,13,12,18,16,17,29,6,23,15,22,21,14,30,28,32,20,7,-12,26,4,27,19,2,3,31,24,10,9,5,8,25,11,</v>
      </c>
      <c r="HW17" s="78" t="str">
        <f t="shared" si="21"/>
        <v>,13,1,18,16,17,29,6,23,15,22,21,14,30,28,32,20,7,-12,26,4,27,19,2,3,31,24,10,9,5,8,25,11,</v>
      </c>
      <c r="HX17" s="88" t="str">
        <f t="shared" si="22"/>
        <v>13,1,18,16,17,29,6,23,15,22,21,14,30,28,32,20,7,12,26,4,27,19,2,3,31,24,10,9,5,8,25,11,</v>
      </c>
      <c r="HY17" s="68" t="str">
        <v>108.82,30,0,0</v>
      </c>
      <c r="HZ17" s="75">
        <f t="shared" si="23"/>
        <v>7</v>
      </c>
      <c r="IA17" s="75">
        <f t="shared" si="24"/>
        <v>10</v>
      </c>
      <c r="IB17" s="387">
        <f t="shared" si="25"/>
        <v>108.82</v>
      </c>
      <c r="IC17" s="143">
        <f t="shared" si="26"/>
        <v>0</v>
      </c>
      <c r="ID17" s="75">
        <f t="shared" si="43"/>
        <v>0</v>
      </c>
      <c r="IE17" s="76">
        <f t="shared" si="27"/>
        <v>108.82</v>
      </c>
      <c r="IF17" s="446">
        <f t="shared" si="28"/>
        <v>12</v>
      </c>
      <c r="IG17" s="89" t="str">
        <f t="shared" ca="1" si="29"/>
        <v>Feasible outcome with fleet distance = 102.62 at i=  1</v>
      </c>
      <c r="IH17" s="30">
        <f t="shared" ca="1" si="30"/>
        <v>6</v>
      </c>
      <c r="II17" s="108">
        <f t="shared" ca="1" si="31"/>
        <v>102.62</v>
      </c>
      <c r="IJ17" s="133" t="str">
        <f t="shared" ca="1" si="32"/>
        <v>Reposition index 12 to the left of index 18</v>
      </c>
      <c r="IK17" s="86">
        <v>12</v>
      </c>
      <c r="IL17" s="382" t="str">
        <f ca="1">IF(OR(SMALL($II$6:$II$190,IK17)=99999,SMALL($II$6:$II$190,IK17)=MAX($IL$6:IL16)),"-",SMALL($II$6:$II$190,IK17))</f>
        <v>-</v>
      </c>
      <c r="IM17" s="153" t="str">
        <f t="shared" ca="1" si="44"/>
        <v>-</v>
      </c>
      <c r="IN17" s="154" t="str">
        <f t="shared" ca="1" si="45"/>
        <v>-</v>
      </c>
      <c r="IO17" s="141">
        <f t="shared" si="2"/>
        <v>12</v>
      </c>
      <c r="IP17" s="75">
        <f t="shared" ca="1" si="34"/>
        <v>26</v>
      </c>
      <c r="IQ17" s="387">
        <f t="shared" ca="1" si="3"/>
        <v>109.51</v>
      </c>
      <c r="IR17" s="386">
        <f t="shared" ca="1" si="35"/>
        <v>109.51</v>
      </c>
      <c r="IS17" s="75">
        <v>12</v>
      </c>
      <c r="IT17" s="388">
        <f ca="1">IF(OR(SMALL($IR$6:IR$190,IS17)=99999,SMALL($IR$6:$IR$190,IS17)=MAX($IT$6:IT16)),"-",SMALL($IR$6:$IR$190,IS17))</f>
        <v>108.75</v>
      </c>
      <c r="IU17" s="76">
        <f t="shared" ca="1" si="46"/>
        <v>15</v>
      </c>
      <c r="IV17" s="75" t="str">
        <f t="shared" ca="1" si="47"/>
        <v>15 and 22</v>
      </c>
      <c r="IW17" s="7">
        <v>12</v>
      </c>
      <c r="IX17" s="1">
        <f t="shared" si="52"/>
        <v>15</v>
      </c>
      <c r="IY17" s="7">
        <f t="shared" si="49"/>
        <v>9</v>
      </c>
      <c r="IZ17" s="223" cm="1">
        <f t="array" ref="IZ17">IF(IW17&lt;=$HH$1-1,
IF(IX17&lt;&gt;IX16,
INDEX($M$6:$GP$190,1,IY17+1),INDEX($M$6:$GP$190,MIN(IY17,IY16)+1,MAX(IY17,IY16)+1))+IF(IX17&lt;&gt;IX18,INDEX($M$6:$GP$190,1,IY17+1),0),"")</f>
        <v>0.26</v>
      </c>
      <c r="JA17" s="7" t="str">
        <f t="shared" ca="1" si="50"/>
        <v>9:45 AM, 9:00 AM, 1</v>
      </c>
      <c r="JE17" s="1" t="str">
        <f t="shared" ref="JE17:JE20" si="53">IF(JC17&gt;0,SUMIF($IX$6:$IX$190,JB17,$JA$6:$JA$190),"")</f>
        <v/>
      </c>
      <c r="JG17" s="1" t="str">
        <f t="shared" si="51"/>
        <v/>
      </c>
      <c r="JN17" s="1"/>
    </row>
    <row r="18" spans="1:274" ht="31" customHeight="1" thickBot="1" x14ac:dyDescent="0.25">
      <c r="A18" s="282">
        <f>+Input!D31</f>
        <v>1.25</v>
      </c>
      <c r="B18" s="1">
        <v>13</v>
      </c>
      <c r="C18" s="188">
        <f t="shared" si="4"/>
        <v>1</v>
      </c>
      <c r="D18" s="54">
        <f t="shared" si="5"/>
        <v>10</v>
      </c>
      <c r="E18" s="18">
        <f t="shared" si="6"/>
        <v>0.05</v>
      </c>
      <c r="F18" s="1">
        <f t="shared" ca="1" si="7"/>
        <v>1.25</v>
      </c>
      <c r="G18" s="1">
        <v>13</v>
      </c>
      <c r="H18" s="192"/>
      <c r="I18" s="64" t="str">
        <f t="shared" si="8"/>
        <v/>
      </c>
      <c r="J18" s="17" t="str">
        <f t="shared" si="9"/>
        <v/>
      </c>
      <c r="K18" s="7"/>
      <c r="L18" s="291">
        <v>12</v>
      </c>
      <c r="M18" s="220"/>
      <c r="N18" s="392"/>
      <c r="O18" s="392"/>
      <c r="P18" s="392"/>
      <c r="Q18" s="392"/>
      <c r="R18" s="392"/>
      <c r="S18" s="392"/>
      <c r="T18" s="392"/>
      <c r="U18" s="392"/>
      <c r="V18" s="392"/>
      <c r="W18" s="392"/>
      <c r="X18" s="392"/>
      <c r="Y18" s="392" t="s">
        <v>11</v>
      </c>
      <c r="Z18" s="282">
        <f>+Input!Z15</f>
        <v>6</v>
      </c>
      <c r="AA18" s="282">
        <f>+Input!AA15</f>
        <v>7.84</v>
      </c>
      <c r="AB18" s="282">
        <f>+Input!AB15</f>
        <v>5.24</v>
      </c>
      <c r="AC18" s="282">
        <f>+Input!AC15</f>
        <v>13.9</v>
      </c>
      <c r="AD18" s="282">
        <f>+Input!AD15</f>
        <v>10.56</v>
      </c>
      <c r="AE18" s="282">
        <f>+Input!AE15</f>
        <v>13.6</v>
      </c>
      <c r="AF18" s="282">
        <f>+Input!AF15</f>
        <v>3.53</v>
      </c>
      <c r="AG18" s="282">
        <f>+Input!AG15</f>
        <v>3.83</v>
      </c>
      <c r="AH18" s="282">
        <f>+Input!AH15</f>
        <v>5.41</v>
      </c>
      <c r="AI18" s="282">
        <f>+Input!AI15</f>
        <v>4.84</v>
      </c>
      <c r="AJ18" s="282">
        <f>+Input!AJ15</f>
        <v>6.1</v>
      </c>
      <c r="AK18" s="282">
        <f>+Input!AK15</f>
        <v>6.08</v>
      </c>
      <c r="AL18" s="282">
        <f>+Input!AL15</f>
        <v>5.95</v>
      </c>
      <c r="AM18" s="282">
        <f>+Input!AM15</f>
        <v>1.1599999999999999</v>
      </c>
      <c r="AN18" s="282">
        <f>+Input!AN15</f>
        <v>3.02</v>
      </c>
      <c r="AO18" s="282">
        <f>+Input!AO15</f>
        <v>8.73</v>
      </c>
      <c r="AP18" s="282">
        <f>+Input!AP15</f>
        <v>14.28</v>
      </c>
      <c r="AQ18" s="282">
        <f>+Input!AQ15</f>
        <v>8.02</v>
      </c>
      <c r="AR18" s="282">
        <f>+Input!AR15</f>
        <v>5.52</v>
      </c>
      <c r="AS18" s="416">
        <f>+Input!AS15</f>
        <v>5.63</v>
      </c>
      <c r="AT18" s="182">
        <v>99999</v>
      </c>
      <c r="AU18" s="182">
        <v>99999</v>
      </c>
      <c r="AV18" s="182">
        <v>99999</v>
      </c>
      <c r="AW18" s="182">
        <v>99999</v>
      </c>
      <c r="AX18" s="182">
        <v>99999</v>
      </c>
      <c r="AY18" s="182">
        <v>99999</v>
      </c>
      <c r="AZ18" s="182">
        <v>99999</v>
      </c>
      <c r="BA18" s="182">
        <v>99999</v>
      </c>
      <c r="BB18" s="182">
        <v>99999</v>
      </c>
      <c r="BC18" s="182">
        <v>99999</v>
      </c>
      <c r="BD18" s="182">
        <v>99999</v>
      </c>
      <c r="BE18" s="182">
        <v>99999</v>
      </c>
      <c r="BF18" s="182">
        <v>99999</v>
      </c>
      <c r="BG18" s="182">
        <v>99999</v>
      </c>
      <c r="BH18" s="182">
        <v>99999</v>
      </c>
      <c r="BI18" s="182">
        <v>99999</v>
      </c>
      <c r="BJ18" s="182">
        <v>99999</v>
      </c>
      <c r="BK18" s="182">
        <v>99999</v>
      </c>
      <c r="BL18" s="182">
        <v>99999</v>
      </c>
      <c r="BM18" s="182">
        <v>99999</v>
      </c>
      <c r="BN18" s="182">
        <v>99999</v>
      </c>
      <c r="BO18" s="182">
        <v>99999</v>
      </c>
      <c r="BP18" s="182">
        <v>99999</v>
      </c>
      <c r="BQ18" s="182">
        <v>99999</v>
      </c>
      <c r="BR18" s="182">
        <v>99999</v>
      </c>
      <c r="BS18" s="182">
        <v>99999</v>
      </c>
      <c r="BT18" s="182">
        <v>99999</v>
      </c>
      <c r="BU18" s="182">
        <v>99999</v>
      </c>
      <c r="BV18" s="182">
        <v>99999</v>
      </c>
      <c r="BW18" s="182">
        <v>99999</v>
      </c>
      <c r="BX18" s="182">
        <v>99999</v>
      </c>
      <c r="BY18" s="182">
        <v>99999</v>
      </c>
      <c r="BZ18" s="182">
        <v>99999</v>
      </c>
      <c r="CA18" s="182">
        <v>99999</v>
      </c>
      <c r="CB18" s="182">
        <v>99999</v>
      </c>
      <c r="CC18" s="182">
        <v>99999</v>
      </c>
      <c r="CD18" s="182">
        <v>99999</v>
      </c>
      <c r="CE18" s="182">
        <v>99999</v>
      </c>
      <c r="CF18" s="182">
        <v>99999</v>
      </c>
      <c r="CG18" s="182">
        <v>99999</v>
      </c>
      <c r="CH18" s="182">
        <v>99999</v>
      </c>
      <c r="CI18" s="182">
        <v>99999</v>
      </c>
      <c r="CJ18" s="182">
        <v>99999</v>
      </c>
      <c r="CK18" s="182">
        <v>99999</v>
      </c>
      <c r="CL18" s="182">
        <v>99999</v>
      </c>
      <c r="CM18" s="182">
        <v>99999</v>
      </c>
      <c r="CN18" s="182">
        <v>99999</v>
      </c>
      <c r="CO18" s="183">
        <v>99999</v>
      </c>
      <c r="CP18" s="183">
        <v>99999</v>
      </c>
      <c r="CQ18" s="183">
        <v>99999</v>
      </c>
      <c r="CR18" s="183">
        <v>99999</v>
      </c>
      <c r="CS18" s="183">
        <v>99999</v>
      </c>
      <c r="CT18" s="183">
        <v>99999</v>
      </c>
      <c r="CU18" s="183">
        <v>99999</v>
      </c>
      <c r="CV18" s="183">
        <v>99999</v>
      </c>
      <c r="CW18" s="183">
        <v>99999</v>
      </c>
      <c r="CX18" s="183">
        <v>99999</v>
      </c>
      <c r="CY18" s="183">
        <v>99999</v>
      </c>
      <c r="CZ18" s="183">
        <v>99999</v>
      </c>
      <c r="DA18" s="183">
        <v>99999</v>
      </c>
      <c r="DB18" s="183">
        <v>99999</v>
      </c>
      <c r="DC18" s="183">
        <v>99999</v>
      </c>
      <c r="DD18" s="183">
        <v>99999</v>
      </c>
      <c r="DE18" s="183">
        <v>99999</v>
      </c>
      <c r="DF18" s="183">
        <v>99999</v>
      </c>
      <c r="DG18" s="183">
        <v>99999</v>
      </c>
      <c r="DH18" s="183">
        <v>99999</v>
      </c>
      <c r="DI18" s="183">
        <v>99999</v>
      </c>
      <c r="DJ18" s="183">
        <v>99999</v>
      </c>
      <c r="DK18" s="183">
        <v>99999</v>
      </c>
      <c r="DL18" s="183">
        <v>99999</v>
      </c>
      <c r="DM18" s="183">
        <v>99999</v>
      </c>
      <c r="DN18" s="183">
        <v>99999</v>
      </c>
      <c r="DO18" s="183">
        <v>99999</v>
      </c>
      <c r="DP18" s="183">
        <v>99999</v>
      </c>
      <c r="DQ18" s="183">
        <v>99999</v>
      </c>
      <c r="DR18" s="183">
        <v>99999</v>
      </c>
      <c r="DS18" s="183">
        <v>99999</v>
      </c>
      <c r="DT18" s="183">
        <v>99999</v>
      </c>
      <c r="DU18" s="183">
        <v>99999</v>
      </c>
      <c r="DV18" s="183">
        <v>99999</v>
      </c>
      <c r="DW18" s="183">
        <v>99999</v>
      </c>
      <c r="DX18" s="183">
        <v>99999</v>
      </c>
      <c r="DY18" s="183">
        <v>99999</v>
      </c>
      <c r="DZ18" s="183">
        <v>99999</v>
      </c>
      <c r="EA18" s="183">
        <v>99999</v>
      </c>
      <c r="EB18" s="183">
        <v>99999</v>
      </c>
      <c r="EC18" s="183">
        <v>99999</v>
      </c>
      <c r="ED18" s="183">
        <v>99999</v>
      </c>
      <c r="EE18" s="183">
        <v>99999</v>
      </c>
      <c r="EF18" s="183">
        <v>99999</v>
      </c>
      <c r="EG18" s="183">
        <v>99999</v>
      </c>
      <c r="EH18" s="183">
        <v>99999</v>
      </c>
      <c r="EI18" s="183">
        <v>99999</v>
      </c>
      <c r="EJ18" s="183">
        <v>99999</v>
      </c>
      <c r="EK18" s="183">
        <v>99999</v>
      </c>
      <c r="EL18" s="183">
        <v>99999</v>
      </c>
      <c r="EM18" s="183">
        <v>99999</v>
      </c>
      <c r="EN18" s="183">
        <v>99999</v>
      </c>
      <c r="EO18" s="183">
        <v>99999</v>
      </c>
      <c r="EP18" s="183">
        <v>99999</v>
      </c>
      <c r="EQ18" s="183">
        <v>99999</v>
      </c>
      <c r="ER18" s="183">
        <v>99999</v>
      </c>
      <c r="ES18" s="183">
        <v>99999</v>
      </c>
      <c r="ET18" s="183">
        <v>99999</v>
      </c>
      <c r="EU18" s="183">
        <v>99999</v>
      </c>
      <c r="EV18" s="183">
        <v>99999</v>
      </c>
      <c r="EW18" s="183">
        <v>99999</v>
      </c>
      <c r="EX18" s="183">
        <v>99999</v>
      </c>
      <c r="EY18" s="183">
        <v>99999</v>
      </c>
      <c r="EZ18" s="183">
        <v>99999</v>
      </c>
      <c r="FA18" s="183">
        <v>99999</v>
      </c>
      <c r="FB18" s="183">
        <v>99999</v>
      </c>
      <c r="FC18" s="183">
        <v>99999</v>
      </c>
      <c r="FD18" s="183">
        <v>99999</v>
      </c>
      <c r="FE18" s="183">
        <v>99999</v>
      </c>
      <c r="FF18" s="183">
        <v>99999</v>
      </c>
      <c r="FG18" s="183">
        <v>99999</v>
      </c>
      <c r="FH18" s="183">
        <v>99999</v>
      </c>
      <c r="FI18" s="183">
        <v>99999</v>
      </c>
      <c r="FJ18" s="183">
        <v>99999</v>
      </c>
      <c r="FK18" s="183">
        <v>99999</v>
      </c>
      <c r="FL18" s="183">
        <v>99999</v>
      </c>
      <c r="FM18" s="183">
        <v>99999</v>
      </c>
      <c r="FN18" s="183">
        <v>99999</v>
      </c>
      <c r="FO18" s="183">
        <v>99999</v>
      </c>
      <c r="FP18" s="183">
        <v>99999</v>
      </c>
      <c r="FQ18" s="183">
        <v>99999</v>
      </c>
      <c r="FR18" s="183">
        <v>99999</v>
      </c>
      <c r="FS18" s="183">
        <v>99999</v>
      </c>
      <c r="FT18" s="183">
        <v>99999</v>
      </c>
      <c r="FU18" s="183">
        <v>99999</v>
      </c>
      <c r="FV18" s="183">
        <v>99999</v>
      </c>
      <c r="FW18" s="183">
        <v>99999</v>
      </c>
      <c r="FX18" s="183">
        <v>99999</v>
      </c>
      <c r="FY18" s="183">
        <v>99999</v>
      </c>
      <c r="FZ18" s="183">
        <v>99999</v>
      </c>
      <c r="GA18" s="183">
        <v>99999</v>
      </c>
      <c r="GB18" s="183">
        <v>99999</v>
      </c>
      <c r="GC18" s="183">
        <v>99999</v>
      </c>
      <c r="GD18" s="183">
        <v>99999</v>
      </c>
      <c r="GE18" s="183">
        <v>99999</v>
      </c>
      <c r="GF18" s="183">
        <v>99999</v>
      </c>
      <c r="GG18" s="183">
        <v>99999</v>
      </c>
      <c r="GH18" s="183">
        <v>99999</v>
      </c>
      <c r="GI18" s="132">
        <v>99999</v>
      </c>
      <c r="GJ18" s="132">
        <v>99999</v>
      </c>
      <c r="GK18" s="132">
        <v>99999</v>
      </c>
      <c r="GL18" s="132">
        <v>99999</v>
      </c>
      <c r="GM18" s="132">
        <v>99999</v>
      </c>
      <c r="GN18" s="132">
        <v>99999</v>
      </c>
      <c r="GO18" s="132">
        <v>99999</v>
      </c>
      <c r="GP18" s="132">
        <v>99999</v>
      </c>
      <c r="GQ18" s="28">
        <v>12</v>
      </c>
      <c r="GR18" s="128">
        <v>2</v>
      </c>
      <c r="GS18" s="55">
        <f t="shared" si="10"/>
        <v>38</v>
      </c>
      <c r="GT18" s="55">
        <f t="shared" si="37"/>
        <v>39</v>
      </c>
      <c r="GU18" s="29"/>
      <c r="GV18" s="56" t="str">
        <f t="shared" si="42"/>
        <v>28</v>
      </c>
      <c r="GW18" s="59" t="str">
        <f t="shared" si="38"/>
        <v>32</v>
      </c>
      <c r="GX18" s="29">
        <v>13</v>
      </c>
      <c r="GY18" s="85"/>
      <c r="GZ18" s="87" t="str">
        <f t="shared" si="39"/>
        <v>18,16,17,29,6,23,15,22,21,14,30,28,1,32,20,7,26,4,27,19,2,3,31,13,24,10,9,5,8,25,11,</v>
      </c>
      <c r="HA18" s="83" t="str">
        <v>106.52,30,0,0</v>
      </c>
      <c r="HB18" s="107">
        <f t="shared" si="11"/>
        <v>7</v>
      </c>
      <c r="HC18" s="56">
        <f t="shared" si="12"/>
        <v>10</v>
      </c>
      <c r="HD18" s="108">
        <f t="shared" si="0"/>
        <v>106.52</v>
      </c>
      <c r="HE18" s="219">
        <f t="shared" si="13"/>
        <v>0</v>
      </c>
      <c r="HF18" s="55">
        <f t="shared" si="14"/>
        <v>0</v>
      </c>
      <c r="HG18" s="108" t="str">
        <f t="shared" si="15"/>
        <v>FEAS.</v>
      </c>
      <c r="HH18" s="85">
        <f t="shared" si="16"/>
        <v>0</v>
      </c>
      <c r="HI18" s="106">
        <f t="shared" si="17"/>
        <v>34</v>
      </c>
      <c r="HJ18" s="29">
        <v>13</v>
      </c>
      <c r="HK18" s="85">
        <f t="shared" si="18"/>
        <v>1</v>
      </c>
      <c r="HL18" s="85">
        <f t="shared" si="40"/>
        <v>10</v>
      </c>
      <c r="HM18" s="108" cm="1">
        <f t="array" ref="HM18">IF(HJ18&lt;=$HH$1-1,IF(HK18&lt;&gt;HK17,INDEX($M$6:$GP$190,1,HL18+1),INDEX($M$6:$GP$190,MIN(HL18,HL17)+1,MAX(HL18,HL17)+1))+IF(HK18&lt;&gt;HK19,INDEX($M$6:$GP$190,1,HL18+1),0),"")</f>
        <v>0.05</v>
      </c>
      <c r="HN18" s="396" t="str">
        <f ca="1">IF(ISNUMBER(HL18),'Vehicle site info'!AK21,"")</f>
        <v>9:45 AM, 6:00 AM, 1</v>
      </c>
      <c r="HO18" s="39">
        <v>13</v>
      </c>
      <c r="HP18" s="310"/>
      <c r="HQ18" s="85" t="str">
        <f t="shared" si="19"/>
        <v/>
      </c>
      <c r="HR18" s="198" t="str">
        <f>IF(ISNUMBER(HK18),'Vehicle site info'!J21,"")</f>
        <v/>
      </c>
      <c r="HS18" s="124"/>
      <c r="HT18" s="72">
        <f>IF(AND(ISNUMBER(HR18)=TRUE,HR18&gt;'Vehicle site info'!$F$5),HR18-'Vehicle site info'!$F$5,0)</f>
        <v>0</v>
      </c>
      <c r="HU18" s="72">
        <v>13</v>
      </c>
      <c r="HV18" s="77" t="str">
        <f t="shared" si="20"/>
        <v>,13,12,18,16,17,29,6,23,15,22,21,14,30,28,32,20,7,-13,26,4,27,19,2,3,31,24,10,9,5,8,25,11,</v>
      </c>
      <c r="HW18" s="78" t="str">
        <f t="shared" si="21"/>
        <v>,1,12,18,16,17,29,6,23,15,22,21,14,30,28,32,20,7,-13,26,4,27,19,2,3,31,24,10,9,5,8,25,11,</v>
      </c>
      <c r="HX18" s="88" t="str">
        <f t="shared" si="22"/>
        <v>1,12,18,16,17,29,6,23,15,22,21,14,30,28,32,20,7,13,26,4,27,19,2,3,31,24,10,9,5,8,25,11,</v>
      </c>
      <c r="HY18" s="68" t="str">
        <v>106.66,30,0,0</v>
      </c>
      <c r="HZ18" s="75">
        <f t="shared" si="23"/>
        <v>7</v>
      </c>
      <c r="IA18" s="75">
        <f t="shared" si="24"/>
        <v>10</v>
      </c>
      <c r="IB18" s="387">
        <f t="shared" si="25"/>
        <v>106.66</v>
      </c>
      <c r="IC18" s="143">
        <f t="shared" si="26"/>
        <v>0</v>
      </c>
      <c r="ID18" s="75">
        <f t="shared" si="43"/>
        <v>0</v>
      </c>
      <c r="IE18" s="76">
        <f t="shared" si="27"/>
        <v>106.66</v>
      </c>
      <c r="IF18" s="446">
        <f t="shared" si="28"/>
        <v>13</v>
      </c>
      <c r="IG18" s="88" t="str">
        <f t="shared" ca="1" si="29"/>
        <v>Feasible outcome with fleet distance = 102.62 at i=  25</v>
      </c>
      <c r="IH18" s="30">
        <f t="shared" ca="1" si="30"/>
        <v>6</v>
      </c>
      <c r="II18" s="108">
        <f t="shared" ca="1" si="31"/>
        <v>102.62</v>
      </c>
      <c r="IJ18" s="133" t="str">
        <f t="shared" ca="1" si="32"/>
        <v xml:space="preserve"> Reposition index 13 between indices 31 and 24</v>
      </c>
      <c r="IK18" s="86">
        <v>13</v>
      </c>
      <c r="IL18" s="382" t="str">
        <f ca="1">IF(OR(SMALL($II$6:$II$190,IK18)=99999,SMALL($II$6:$II$190,IK18)=MAX($IL$6:IL17)),"-",SMALL($II$6:$II$190,IK18))</f>
        <v>-</v>
      </c>
      <c r="IM18" s="153" t="str">
        <f t="shared" ca="1" si="44"/>
        <v>-</v>
      </c>
      <c r="IN18" s="154" t="str">
        <f t="shared" ca="1" si="45"/>
        <v>-</v>
      </c>
      <c r="IO18" s="141">
        <f t="shared" si="2"/>
        <v>13</v>
      </c>
      <c r="IP18" s="75">
        <f t="shared" ca="1" si="34"/>
        <v>2</v>
      </c>
      <c r="IQ18" s="387">
        <f t="shared" ca="1" si="3"/>
        <v>106.96</v>
      </c>
      <c r="IR18" s="386">
        <f t="shared" ca="1" si="35"/>
        <v>106.96</v>
      </c>
      <c r="IS18" s="75">
        <v>13</v>
      </c>
      <c r="IT18" s="388" t="str">
        <f ca="1">IF(OR(SMALL($IR$6:IR$190,IS18)=99999,SMALL($IR$6:$IR$190,IS18)=MAX($IT$6:IT17)),"-",SMALL($IR$6:$IR$190,IS18))</f>
        <v>-</v>
      </c>
      <c r="IU18" s="76" t="str">
        <f t="shared" ca="1" si="46"/>
        <v>-</v>
      </c>
      <c r="IV18" s="75" t="str">
        <f t="shared" ca="1" si="47"/>
        <v>-</v>
      </c>
      <c r="IW18" s="7">
        <v>13</v>
      </c>
      <c r="IX18" s="1">
        <f t="shared" si="52"/>
        <v>15</v>
      </c>
      <c r="IY18" s="7">
        <f t="shared" si="49"/>
        <v>10</v>
      </c>
      <c r="IZ18" s="223" cm="1">
        <f t="array" ref="IZ18">IF(IW18&lt;=$HH$1-1,
IF(IX18&lt;&gt;IX17,
INDEX($M$6:$GP$190,1,IY18+1),INDEX($M$6:$GP$190,MIN(IY18,IY17)+1,MAX(IY18,IY17)+1))+IF(IX18&lt;&gt;IX19,INDEX($M$6:$GP$190,1,IY18+1),0),"")</f>
        <v>0.05</v>
      </c>
      <c r="JA18" s="7" t="str">
        <f t="shared" ca="1" si="50"/>
        <v>9:45 AM, 6:00 AM, 1</v>
      </c>
      <c r="JE18" s="1" t="str">
        <f t="shared" si="53"/>
        <v/>
      </c>
      <c r="JG18" s="1" t="str">
        <f t="shared" si="51"/>
        <v/>
      </c>
      <c r="JN18" s="1"/>
    </row>
    <row r="19" spans="1:274" ht="17" customHeight="1" thickBot="1" x14ac:dyDescent="0.25">
      <c r="A19" s="282">
        <f>+Input!D32</f>
        <v>1.25</v>
      </c>
      <c r="B19" s="1">
        <v>14</v>
      </c>
      <c r="C19" s="188">
        <f t="shared" si="4"/>
        <v>1</v>
      </c>
      <c r="D19" s="54">
        <f t="shared" si="5"/>
        <v>5</v>
      </c>
      <c r="E19" s="18">
        <f t="shared" si="6"/>
        <v>0.31</v>
      </c>
      <c r="F19" s="1">
        <f t="shared" ca="1" si="7"/>
        <v>1.25</v>
      </c>
      <c r="G19" s="1">
        <v>14</v>
      </c>
      <c r="H19" s="192"/>
      <c r="I19" s="64" t="str">
        <f t="shared" si="8"/>
        <v/>
      </c>
      <c r="J19" s="17" t="str">
        <f t="shared" si="9"/>
        <v/>
      </c>
      <c r="K19" s="7"/>
      <c r="L19" s="291">
        <v>13</v>
      </c>
      <c r="M19" s="220"/>
      <c r="N19" s="392"/>
      <c r="O19" s="392"/>
      <c r="P19" s="392"/>
      <c r="Q19" s="392"/>
      <c r="R19" s="392"/>
      <c r="S19" s="392"/>
      <c r="T19" s="392"/>
      <c r="U19" s="392"/>
      <c r="V19" s="392"/>
      <c r="W19" s="392"/>
      <c r="X19" s="392"/>
      <c r="Y19" s="392"/>
      <c r="Z19" s="392" t="s">
        <v>11</v>
      </c>
      <c r="AA19" s="282">
        <f>+Input!AA16</f>
        <v>7.32</v>
      </c>
      <c r="AB19" s="282">
        <f>+Input!AB16</f>
        <v>4.71</v>
      </c>
      <c r="AC19" s="282">
        <f>+Input!AC16</f>
        <v>17.489999999999998</v>
      </c>
      <c r="AD19" s="282">
        <f>+Input!AD16</f>
        <v>14.04</v>
      </c>
      <c r="AE19" s="282">
        <f>+Input!AE16</f>
        <v>19.87</v>
      </c>
      <c r="AF19" s="282">
        <f>+Input!AF16</f>
        <v>2.54</v>
      </c>
      <c r="AG19" s="282">
        <f>+Input!AG16</f>
        <v>5.74</v>
      </c>
      <c r="AH19" s="282">
        <f>+Input!AH16</f>
        <v>4.8899999999999997</v>
      </c>
      <c r="AI19" s="282">
        <f>+Input!AI16</f>
        <v>4.32</v>
      </c>
      <c r="AJ19" s="282">
        <f>+Input!AJ16</f>
        <v>4.3</v>
      </c>
      <c r="AK19" s="282">
        <f>+Input!AK16</f>
        <v>7.0000000000000007E-2</v>
      </c>
      <c r="AL19" s="282">
        <f>+Input!AL16</f>
        <v>0.54</v>
      </c>
      <c r="AM19" s="282">
        <f>+Input!AM16</f>
        <v>4.84</v>
      </c>
      <c r="AN19" s="282">
        <f>+Input!AN16</f>
        <v>3.26</v>
      </c>
      <c r="AO19" s="282">
        <f>+Input!AO16</f>
        <v>8.2100000000000009</v>
      </c>
      <c r="AP19" s="282">
        <f>+Input!AP16</f>
        <v>9.84</v>
      </c>
      <c r="AQ19" s="282">
        <f>+Input!AQ16</f>
        <v>7.75</v>
      </c>
      <c r="AR19" s="282">
        <f>+Input!AR16</f>
        <v>0.73</v>
      </c>
      <c r="AS19" s="416">
        <f>+Input!AS16</f>
        <v>7.45</v>
      </c>
      <c r="AT19" s="182">
        <v>99999</v>
      </c>
      <c r="AU19" s="182">
        <v>99999</v>
      </c>
      <c r="AV19" s="182">
        <v>99999</v>
      </c>
      <c r="AW19" s="182">
        <v>99999</v>
      </c>
      <c r="AX19" s="182">
        <v>99999</v>
      </c>
      <c r="AY19" s="182">
        <v>99999</v>
      </c>
      <c r="AZ19" s="182">
        <v>99999</v>
      </c>
      <c r="BA19" s="182">
        <v>99999</v>
      </c>
      <c r="BB19" s="182">
        <v>99999</v>
      </c>
      <c r="BC19" s="182">
        <v>99999</v>
      </c>
      <c r="BD19" s="182">
        <v>99999</v>
      </c>
      <c r="BE19" s="182">
        <v>99999</v>
      </c>
      <c r="BF19" s="182">
        <v>99999</v>
      </c>
      <c r="BG19" s="182">
        <v>99999</v>
      </c>
      <c r="BH19" s="182">
        <v>99999</v>
      </c>
      <c r="BI19" s="182">
        <v>99999</v>
      </c>
      <c r="BJ19" s="182">
        <v>99999</v>
      </c>
      <c r="BK19" s="182">
        <v>99999</v>
      </c>
      <c r="BL19" s="182">
        <v>99999</v>
      </c>
      <c r="BM19" s="182">
        <v>99999</v>
      </c>
      <c r="BN19" s="182">
        <v>99999</v>
      </c>
      <c r="BO19" s="182">
        <v>99999</v>
      </c>
      <c r="BP19" s="182">
        <v>99999</v>
      </c>
      <c r="BQ19" s="182">
        <v>99999</v>
      </c>
      <c r="BR19" s="182">
        <v>99999</v>
      </c>
      <c r="BS19" s="182">
        <v>99999</v>
      </c>
      <c r="BT19" s="182">
        <v>99999</v>
      </c>
      <c r="BU19" s="182">
        <v>99999</v>
      </c>
      <c r="BV19" s="182">
        <v>99999</v>
      </c>
      <c r="BW19" s="182">
        <v>99999</v>
      </c>
      <c r="BX19" s="182">
        <v>99999</v>
      </c>
      <c r="BY19" s="182">
        <v>99999</v>
      </c>
      <c r="BZ19" s="182">
        <v>99999</v>
      </c>
      <c r="CA19" s="182">
        <v>99999</v>
      </c>
      <c r="CB19" s="182">
        <v>99999</v>
      </c>
      <c r="CC19" s="182">
        <v>99999</v>
      </c>
      <c r="CD19" s="182">
        <v>99999</v>
      </c>
      <c r="CE19" s="182">
        <v>99999</v>
      </c>
      <c r="CF19" s="182">
        <v>99999</v>
      </c>
      <c r="CG19" s="182">
        <v>99999</v>
      </c>
      <c r="CH19" s="182">
        <v>99999</v>
      </c>
      <c r="CI19" s="182">
        <v>99999</v>
      </c>
      <c r="CJ19" s="182">
        <v>99999</v>
      </c>
      <c r="CK19" s="182">
        <v>99999</v>
      </c>
      <c r="CL19" s="182">
        <v>99999</v>
      </c>
      <c r="CM19" s="182">
        <v>99999</v>
      </c>
      <c r="CN19" s="182">
        <v>99999</v>
      </c>
      <c r="CO19" s="183">
        <v>99999</v>
      </c>
      <c r="CP19" s="183">
        <v>99999</v>
      </c>
      <c r="CQ19" s="183">
        <v>99999</v>
      </c>
      <c r="CR19" s="183">
        <v>99999</v>
      </c>
      <c r="CS19" s="183">
        <v>99999</v>
      </c>
      <c r="CT19" s="183">
        <v>99999</v>
      </c>
      <c r="CU19" s="183">
        <v>99999</v>
      </c>
      <c r="CV19" s="183">
        <v>99999</v>
      </c>
      <c r="CW19" s="183">
        <v>99999</v>
      </c>
      <c r="CX19" s="183">
        <v>99999</v>
      </c>
      <c r="CY19" s="183">
        <v>99999</v>
      </c>
      <c r="CZ19" s="183">
        <v>99999</v>
      </c>
      <c r="DA19" s="183">
        <v>99999</v>
      </c>
      <c r="DB19" s="183">
        <v>99999</v>
      </c>
      <c r="DC19" s="183">
        <v>99999</v>
      </c>
      <c r="DD19" s="183">
        <v>99999</v>
      </c>
      <c r="DE19" s="183">
        <v>99999</v>
      </c>
      <c r="DF19" s="183">
        <v>99999</v>
      </c>
      <c r="DG19" s="183">
        <v>99999</v>
      </c>
      <c r="DH19" s="183">
        <v>99999</v>
      </c>
      <c r="DI19" s="183">
        <v>99999</v>
      </c>
      <c r="DJ19" s="183">
        <v>99999</v>
      </c>
      <c r="DK19" s="183">
        <v>99999</v>
      </c>
      <c r="DL19" s="183">
        <v>99999</v>
      </c>
      <c r="DM19" s="183">
        <v>99999</v>
      </c>
      <c r="DN19" s="183">
        <v>99999</v>
      </c>
      <c r="DO19" s="183">
        <v>99999</v>
      </c>
      <c r="DP19" s="183">
        <v>99999</v>
      </c>
      <c r="DQ19" s="183">
        <v>99999</v>
      </c>
      <c r="DR19" s="183">
        <v>99999</v>
      </c>
      <c r="DS19" s="183">
        <v>99999</v>
      </c>
      <c r="DT19" s="183">
        <v>99999</v>
      </c>
      <c r="DU19" s="183">
        <v>99999</v>
      </c>
      <c r="DV19" s="183">
        <v>99999</v>
      </c>
      <c r="DW19" s="183">
        <v>99999</v>
      </c>
      <c r="DX19" s="183">
        <v>99999</v>
      </c>
      <c r="DY19" s="183">
        <v>99999</v>
      </c>
      <c r="DZ19" s="183">
        <v>99999</v>
      </c>
      <c r="EA19" s="183">
        <v>99999</v>
      </c>
      <c r="EB19" s="183">
        <v>99999</v>
      </c>
      <c r="EC19" s="183">
        <v>99999</v>
      </c>
      <c r="ED19" s="183">
        <v>99999</v>
      </c>
      <c r="EE19" s="183">
        <v>99999</v>
      </c>
      <c r="EF19" s="183">
        <v>99999</v>
      </c>
      <c r="EG19" s="183">
        <v>99999</v>
      </c>
      <c r="EH19" s="183">
        <v>99999</v>
      </c>
      <c r="EI19" s="183">
        <v>99999</v>
      </c>
      <c r="EJ19" s="183">
        <v>99999</v>
      </c>
      <c r="EK19" s="183">
        <v>99999</v>
      </c>
      <c r="EL19" s="183">
        <v>99999</v>
      </c>
      <c r="EM19" s="183">
        <v>99999</v>
      </c>
      <c r="EN19" s="183">
        <v>99999</v>
      </c>
      <c r="EO19" s="183">
        <v>99999</v>
      </c>
      <c r="EP19" s="183">
        <v>99999</v>
      </c>
      <c r="EQ19" s="183">
        <v>99999</v>
      </c>
      <c r="ER19" s="183">
        <v>99999</v>
      </c>
      <c r="ES19" s="183">
        <v>99999</v>
      </c>
      <c r="ET19" s="183">
        <v>99999</v>
      </c>
      <c r="EU19" s="183">
        <v>99999</v>
      </c>
      <c r="EV19" s="183">
        <v>99999</v>
      </c>
      <c r="EW19" s="183">
        <v>99999</v>
      </c>
      <c r="EX19" s="183">
        <v>99999</v>
      </c>
      <c r="EY19" s="183">
        <v>99999</v>
      </c>
      <c r="EZ19" s="183">
        <v>99999</v>
      </c>
      <c r="FA19" s="183">
        <v>99999</v>
      </c>
      <c r="FB19" s="183">
        <v>99999</v>
      </c>
      <c r="FC19" s="183">
        <v>99999</v>
      </c>
      <c r="FD19" s="183">
        <v>99999</v>
      </c>
      <c r="FE19" s="183">
        <v>99999</v>
      </c>
      <c r="FF19" s="183">
        <v>99999</v>
      </c>
      <c r="FG19" s="183">
        <v>99999</v>
      </c>
      <c r="FH19" s="183">
        <v>99999</v>
      </c>
      <c r="FI19" s="183">
        <v>99999</v>
      </c>
      <c r="FJ19" s="183">
        <v>99999</v>
      </c>
      <c r="FK19" s="183">
        <v>99999</v>
      </c>
      <c r="FL19" s="183">
        <v>99999</v>
      </c>
      <c r="FM19" s="183">
        <v>99999</v>
      </c>
      <c r="FN19" s="183">
        <v>99999</v>
      </c>
      <c r="FO19" s="183">
        <v>99999</v>
      </c>
      <c r="FP19" s="183">
        <v>99999</v>
      </c>
      <c r="FQ19" s="183">
        <v>99999</v>
      </c>
      <c r="FR19" s="183">
        <v>99999</v>
      </c>
      <c r="FS19" s="183">
        <v>99999</v>
      </c>
      <c r="FT19" s="183">
        <v>99999</v>
      </c>
      <c r="FU19" s="183">
        <v>99999</v>
      </c>
      <c r="FV19" s="183">
        <v>99999</v>
      </c>
      <c r="FW19" s="183">
        <v>99999</v>
      </c>
      <c r="FX19" s="183">
        <v>99999</v>
      </c>
      <c r="FY19" s="183">
        <v>99999</v>
      </c>
      <c r="FZ19" s="183">
        <v>99999</v>
      </c>
      <c r="GA19" s="183">
        <v>99999</v>
      </c>
      <c r="GB19" s="183">
        <v>99999</v>
      </c>
      <c r="GC19" s="183">
        <v>99999</v>
      </c>
      <c r="GD19" s="183">
        <v>99999</v>
      </c>
      <c r="GE19" s="183">
        <v>99999</v>
      </c>
      <c r="GF19" s="183">
        <v>99999</v>
      </c>
      <c r="GG19" s="183">
        <v>99999</v>
      </c>
      <c r="GH19" s="183">
        <v>99999</v>
      </c>
      <c r="GI19" s="132">
        <v>99999</v>
      </c>
      <c r="GJ19" s="132">
        <v>99999</v>
      </c>
      <c r="GK19" s="132">
        <v>99999</v>
      </c>
      <c r="GL19" s="132">
        <v>99999</v>
      </c>
      <c r="GM19" s="132">
        <v>99999</v>
      </c>
      <c r="GN19" s="132">
        <v>99999</v>
      </c>
      <c r="GO19" s="132">
        <v>99999</v>
      </c>
      <c r="GP19" s="132">
        <v>99999</v>
      </c>
      <c r="GQ19" s="28">
        <v>13</v>
      </c>
      <c r="GR19" s="128">
        <v>11</v>
      </c>
      <c r="GS19" s="55">
        <f t="shared" si="10"/>
        <v>41</v>
      </c>
      <c r="GT19" s="55">
        <f t="shared" si="37"/>
        <v>42</v>
      </c>
      <c r="GU19" s="29"/>
      <c r="GV19" s="56" t="str">
        <f t="shared" si="42"/>
        <v>32</v>
      </c>
      <c r="GW19" s="59" t="str">
        <f t="shared" si="38"/>
        <v>20</v>
      </c>
      <c r="GX19" s="29">
        <v>14</v>
      </c>
      <c r="GY19" s="85"/>
      <c r="GZ19" s="87" t="str">
        <f t="shared" si="39"/>
        <v>18,16,17,29,6,23,15,22,21,14,30,28,32,1,20,7,26,4,27,19,2,3,31,13,24,10,9,5,8,25,11,</v>
      </c>
      <c r="HA19" s="83" t="str">
        <v>103.2,30,0,0</v>
      </c>
      <c r="HB19" s="107">
        <f t="shared" si="11"/>
        <v>6</v>
      </c>
      <c r="HC19" s="56">
        <f t="shared" si="12"/>
        <v>9</v>
      </c>
      <c r="HD19" s="108">
        <f t="shared" si="0"/>
        <v>103.2</v>
      </c>
      <c r="HE19" s="219">
        <f t="shared" si="13"/>
        <v>0</v>
      </c>
      <c r="HF19" s="55">
        <f t="shared" si="14"/>
        <v>0</v>
      </c>
      <c r="HG19" s="108" t="str">
        <f t="shared" si="15"/>
        <v>FEAS.</v>
      </c>
      <c r="HH19" s="85">
        <f t="shared" si="16"/>
        <v>0</v>
      </c>
      <c r="HI19" s="106">
        <f t="shared" si="17"/>
        <v>36</v>
      </c>
      <c r="HJ19" s="29">
        <v>14</v>
      </c>
      <c r="HK19" s="85">
        <f t="shared" si="18"/>
        <v>1</v>
      </c>
      <c r="HL19" s="395">
        <f t="shared" si="40"/>
        <v>5</v>
      </c>
      <c r="HM19" s="108" cm="1">
        <f t="array" ref="HM19">IF(HJ19&lt;=$HH$1-1,IF(HK19&lt;&gt;HK18,INDEX($M$6:$GP$190,1,HL19+1),INDEX($M$6:$GP$190,MIN(HL19,HL18)+1,MAX(HL19,HL18)+1))+IF(HK19&lt;&gt;HK20,INDEX($M$6:$GP$190,1,HL19+1),0),"")</f>
        <v>0.31</v>
      </c>
      <c r="HN19" s="396" t="str">
        <f ca="1">IF(ISNUMBER(HL19),'Vehicle site info'!AK22,"")</f>
        <v>9:46 AM, 10:00 AM, 0</v>
      </c>
      <c r="HO19" s="39">
        <v>14</v>
      </c>
      <c r="HP19" s="310"/>
      <c r="HQ19" s="85" t="str">
        <f t="shared" si="19"/>
        <v/>
      </c>
      <c r="HR19" s="198" t="str">
        <f>IF(ISNUMBER(HK19),'Vehicle site info'!J22,"")</f>
        <v/>
      </c>
      <c r="HS19" s="124"/>
      <c r="HT19" s="72">
        <f>IF(AND(ISNUMBER(HR19)=TRUE,HR19&gt;'Vehicle site info'!$F$5),HR19-'Vehicle site info'!$F$5,0)</f>
        <v>0</v>
      </c>
      <c r="HU19" s="72">
        <v>14</v>
      </c>
      <c r="HV19" s="77" t="str">
        <f t="shared" si="20"/>
        <v>,13,12,18,16,17,29,6,23,15,22,21,14,30,28,32,20,7,-14,26,4,27,19,2,3,31,24,10,9,5,8,25,11,</v>
      </c>
      <c r="HW19" s="78" t="str">
        <f t="shared" si="21"/>
        <v>,13,12,18,16,17,29,6,23,15,22,21,1,30,28,32,20,7,-14,26,4,27,19,2,3,31,24,10,9,5,8,25,11,</v>
      </c>
      <c r="HX19" s="88" t="str">
        <f t="shared" si="22"/>
        <v>13,12,18,16,17,29,6,23,15,22,21,1,30,28,32,20,7,14,26,4,27,19,2,3,31,24,10,9,5,8,25,11,</v>
      </c>
      <c r="HY19" s="68" t="str">
        <v>119.34,30,0,0</v>
      </c>
      <c r="HZ19" s="75">
        <f t="shared" si="23"/>
        <v>7</v>
      </c>
      <c r="IA19" s="75">
        <f t="shared" si="24"/>
        <v>10</v>
      </c>
      <c r="IB19" s="387">
        <f t="shared" si="25"/>
        <v>119.34</v>
      </c>
      <c r="IC19" s="143">
        <f t="shared" si="26"/>
        <v>0</v>
      </c>
      <c r="ID19" s="75">
        <f t="shared" si="43"/>
        <v>0</v>
      </c>
      <c r="IE19" s="76">
        <f t="shared" si="27"/>
        <v>119.34</v>
      </c>
      <c r="IF19" s="446">
        <f t="shared" si="28"/>
        <v>14</v>
      </c>
      <c r="IG19" s="88" t="str">
        <f t="shared" ca="1" si="29"/>
        <v>Feasible outcome with fleet distance = 102.62 at i=  11</v>
      </c>
      <c r="IH19" s="30">
        <f t="shared" ca="1" si="30"/>
        <v>6</v>
      </c>
      <c r="II19" s="108">
        <f t="shared" ca="1" si="31"/>
        <v>102.62</v>
      </c>
      <c r="IJ19" s="133" t="str">
        <f t="shared" ca="1" si="32"/>
        <v xml:space="preserve"> Reposition index 14 between indices 21 and 30</v>
      </c>
      <c r="IK19" s="86">
        <v>14</v>
      </c>
      <c r="IL19" s="382" t="str">
        <f ca="1">IF(OR(SMALL($II$6:$II$190,IK19)=99999,SMALL($II$6:$II$190,IK19)=MAX($IL$6:IL18)),"-",SMALL($II$6:$II$190,IK19))</f>
        <v>-</v>
      </c>
      <c r="IM19" s="153" t="str">
        <f t="shared" ca="1" si="44"/>
        <v>-</v>
      </c>
      <c r="IN19" s="154" t="str">
        <f t="shared" ca="1" si="45"/>
        <v>-</v>
      </c>
      <c r="IO19" s="141">
        <f t="shared" si="2"/>
        <v>14</v>
      </c>
      <c r="IP19" s="75">
        <f t="shared" ca="1" si="34"/>
        <v>28</v>
      </c>
      <c r="IQ19" s="387">
        <f t="shared" ca="1" si="3"/>
        <v>108.65</v>
      </c>
      <c r="IR19" s="386">
        <f t="shared" ca="1" si="35"/>
        <v>108.65</v>
      </c>
      <c r="IS19" s="75">
        <v>14</v>
      </c>
      <c r="IT19" s="388">
        <f ca="1">IF(OR(SMALL($IR$6:IR$190,IS19)=99999,SMALL($IR$6:$IR$190,IS19)=MAX($IT$6:IT18)),"-",SMALL($IR$6:$IR$190,IS19))</f>
        <v>108.79</v>
      </c>
      <c r="IU19" s="76">
        <f t="shared" ca="1" si="46"/>
        <v>9</v>
      </c>
      <c r="IV19" s="75" t="str">
        <f t="shared" ca="1" si="47"/>
        <v>9 and 10</v>
      </c>
      <c r="IW19" s="7">
        <v>14</v>
      </c>
      <c r="IX19" s="1">
        <f t="shared" si="52"/>
        <v>15</v>
      </c>
      <c r="IY19" s="7">
        <f t="shared" si="49"/>
        <v>5</v>
      </c>
      <c r="IZ19" s="223" cm="1">
        <f t="array" ref="IZ19">IF(IW19&lt;=$HH$1-1,
IF(IX19&lt;&gt;IX18,
INDEX($M$6:$GP$190,1,IY19+1),INDEX($M$6:$GP$190,MIN(IY19,IY18)+1,MAX(IY19,IY18)+1))+IF(IX19&lt;&gt;IX20,INDEX($M$6:$GP$190,1,IY19+1),0),"")</f>
        <v>0.31</v>
      </c>
      <c r="JA19" s="7" t="str">
        <f t="shared" ca="1" si="50"/>
        <v>9:46 AM, 10:00 AM, 0</v>
      </c>
      <c r="JE19" s="1" t="str">
        <f t="shared" si="53"/>
        <v/>
      </c>
      <c r="JG19" s="1" t="str">
        <f t="shared" si="51"/>
        <v/>
      </c>
      <c r="JN19" s="1" t="str">
        <f t="shared" ref="JN19:JN20" si="54">+HQ19</f>
        <v/>
      </c>
    </row>
    <row r="20" spans="1:274" ht="17" thickBot="1" x14ac:dyDescent="0.25">
      <c r="A20" s="282">
        <f>+Input!D33</f>
        <v>1.25</v>
      </c>
      <c r="B20" s="1">
        <v>15</v>
      </c>
      <c r="C20" s="188">
        <f t="shared" si="4"/>
        <v>1</v>
      </c>
      <c r="D20" s="54">
        <f t="shared" si="5"/>
        <v>22</v>
      </c>
      <c r="E20" s="18">
        <f t="shared" si="6"/>
        <v>4.22</v>
      </c>
      <c r="F20" s="1">
        <f t="shared" ca="1" si="7"/>
        <v>1.25</v>
      </c>
      <c r="G20" s="1">
        <v>15</v>
      </c>
      <c r="H20" s="195"/>
      <c r="I20" s="64" t="str">
        <f>IF(H20&gt;0,SUMIF($C$6:$C$55,G20,$E$6:$E$55),"")</f>
        <v/>
      </c>
      <c r="J20" s="17" t="str">
        <f t="shared" si="9"/>
        <v/>
      </c>
      <c r="K20" s="68"/>
      <c r="L20" s="291">
        <v>14</v>
      </c>
      <c r="M20" s="220"/>
      <c r="N20" s="392"/>
      <c r="O20" s="392"/>
      <c r="P20" s="392"/>
      <c r="Q20" s="392"/>
      <c r="R20" s="392"/>
      <c r="S20" s="392"/>
      <c r="T20" s="392"/>
      <c r="U20" s="392"/>
      <c r="V20" s="392"/>
      <c r="W20" s="392"/>
      <c r="X20" s="392"/>
      <c r="Y20" s="392"/>
      <c r="Z20" s="392"/>
      <c r="AA20" s="392" t="s">
        <v>11</v>
      </c>
      <c r="AB20" s="282">
        <f>+Input!AB17</f>
        <v>2.91</v>
      </c>
      <c r="AC20" s="282">
        <f>+Input!AC17</f>
        <v>21.49</v>
      </c>
      <c r="AD20" s="282">
        <f>+Input!AD17</f>
        <v>24.03</v>
      </c>
      <c r="AE20" s="282">
        <f>+Input!AE17</f>
        <v>21.19</v>
      </c>
      <c r="AF20" s="282">
        <f>+Input!AF17</f>
        <v>6.05</v>
      </c>
      <c r="AG20" s="282">
        <f>+Input!AG17</f>
        <v>3.99</v>
      </c>
      <c r="AH20" s="282">
        <f>+Input!AH17</f>
        <v>2.3199999999999998</v>
      </c>
      <c r="AI20" s="282">
        <f>+Input!AI17</f>
        <v>2.89</v>
      </c>
      <c r="AJ20" s="282">
        <f>+Input!AJ17</f>
        <v>2.67</v>
      </c>
      <c r="AK20" s="282">
        <f>+Input!AK17</f>
        <v>7.28</v>
      </c>
      <c r="AL20" s="282">
        <f>+Input!AL17</f>
        <v>7.26</v>
      </c>
      <c r="AM20" s="282">
        <f>+Input!AM17</f>
        <v>6.88</v>
      </c>
      <c r="AN20" s="282">
        <f>+Input!AN17</f>
        <v>6.26</v>
      </c>
      <c r="AO20" s="282">
        <f>+Input!AO17</f>
        <v>1.35</v>
      </c>
      <c r="AP20" s="282">
        <f>+Input!AP17</f>
        <v>17.25</v>
      </c>
      <c r="AQ20" s="282">
        <f>+Input!AQ17</f>
        <v>0.6</v>
      </c>
      <c r="AR20" s="282">
        <f>+Input!AR17</f>
        <v>6.73</v>
      </c>
      <c r="AS20" s="416">
        <f>+Input!AS17</f>
        <v>2.44</v>
      </c>
      <c r="AT20" s="182">
        <v>99999</v>
      </c>
      <c r="AU20" s="182">
        <v>99999</v>
      </c>
      <c r="AV20" s="182">
        <v>99999</v>
      </c>
      <c r="AW20" s="182">
        <v>99999</v>
      </c>
      <c r="AX20" s="182">
        <v>99999</v>
      </c>
      <c r="AY20" s="182">
        <v>99999</v>
      </c>
      <c r="AZ20" s="182">
        <v>99999</v>
      </c>
      <c r="BA20" s="182">
        <v>99999</v>
      </c>
      <c r="BB20" s="182">
        <v>99999</v>
      </c>
      <c r="BC20" s="182">
        <v>99999</v>
      </c>
      <c r="BD20" s="182">
        <v>99999</v>
      </c>
      <c r="BE20" s="182">
        <v>99999</v>
      </c>
      <c r="BF20" s="182">
        <v>99999</v>
      </c>
      <c r="BG20" s="182">
        <v>99999</v>
      </c>
      <c r="BH20" s="182">
        <v>99999</v>
      </c>
      <c r="BI20" s="182">
        <v>99999</v>
      </c>
      <c r="BJ20" s="182">
        <v>99999</v>
      </c>
      <c r="BK20" s="182">
        <v>99999</v>
      </c>
      <c r="BL20" s="182">
        <v>99999</v>
      </c>
      <c r="BM20" s="182">
        <v>99999</v>
      </c>
      <c r="BN20" s="182">
        <v>99999</v>
      </c>
      <c r="BO20" s="182">
        <v>99999</v>
      </c>
      <c r="BP20" s="182">
        <v>99999</v>
      </c>
      <c r="BQ20" s="182">
        <v>99999</v>
      </c>
      <c r="BR20" s="182">
        <v>99999</v>
      </c>
      <c r="BS20" s="182">
        <v>99999</v>
      </c>
      <c r="BT20" s="182">
        <v>99999</v>
      </c>
      <c r="BU20" s="182">
        <v>99999</v>
      </c>
      <c r="BV20" s="182">
        <v>99999</v>
      </c>
      <c r="BW20" s="182">
        <v>99999</v>
      </c>
      <c r="BX20" s="182">
        <v>99999</v>
      </c>
      <c r="BY20" s="182">
        <v>99999</v>
      </c>
      <c r="BZ20" s="182">
        <v>99999</v>
      </c>
      <c r="CA20" s="182">
        <v>99999</v>
      </c>
      <c r="CB20" s="182">
        <v>99999</v>
      </c>
      <c r="CC20" s="182">
        <v>99999</v>
      </c>
      <c r="CD20" s="182">
        <v>99999</v>
      </c>
      <c r="CE20" s="182">
        <v>99999</v>
      </c>
      <c r="CF20" s="182">
        <v>99999</v>
      </c>
      <c r="CG20" s="182">
        <v>99999</v>
      </c>
      <c r="CH20" s="182">
        <v>99999</v>
      </c>
      <c r="CI20" s="182">
        <v>99999</v>
      </c>
      <c r="CJ20" s="182">
        <v>99999</v>
      </c>
      <c r="CK20" s="182">
        <v>99999</v>
      </c>
      <c r="CL20" s="182">
        <v>99999</v>
      </c>
      <c r="CM20" s="182">
        <v>99999</v>
      </c>
      <c r="CN20" s="182">
        <v>99999</v>
      </c>
      <c r="CO20" s="183">
        <v>99999</v>
      </c>
      <c r="CP20" s="183">
        <v>99999</v>
      </c>
      <c r="CQ20" s="183">
        <v>99999</v>
      </c>
      <c r="CR20" s="183">
        <v>99999</v>
      </c>
      <c r="CS20" s="183">
        <v>99999</v>
      </c>
      <c r="CT20" s="183">
        <v>99999</v>
      </c>
      <c r="CU20" s="183">
        <v>99999</v>
      </c>
      <c r="CV20" s="183">
        <v>99999</v>
      </c>
      <c r="CW20" s="183">
        <v>99999</v>
      </c>
      <c r="CX20" s="183">
        <v>99999</v>
      </c>
      <c r="CY20" s="183">
        <v>99999</v>
      </c>
      <c r="CZ20" s="183">
        <v>99999</v>
      </c>
      <c r="DA20" s="183">
        <v>99999</v>
      </c>
      <c r="DB20" s="183">
        <v>99999</v>
      </c>
      <c r="DC20" s="183">
        <v>99999</v>
      </c>
      <c r="DD20" s="183">
        <v>99999</v>
      </c>
      <c r="DE20" s="183">
        <v>99999</v>
      </c>
      <c r="DF20" s="183">
        <v>99999</v>
      </c>
      <c r="DG20" s="183">
        <v>99999</v>
      </c>
      <c r="DH20" s="183">
        <v>99999</v>
      </c>
      <c r="DI20" s="183">
        <v>99999</v>
      </c>
      <c r="DJ20" s="183">
        <v>99999</v>
      </c>
      <c r="DK20" s="183">
        <v>99999</v>
      </c>
      <c r="DL20" s="183">
        <v>99999</v>
      </c>
      <c r="DM20" s="183">
        <v>99999</v>
      </c>
      <c r="DN20" s="183">
        <v>99999</v>
      </c>
      <c r="DO20" s="183">
        <v>99999</v>
      </c>
      <c r="DP20" s="183">
        <v>99999</v>
      </c>
      <c r="DQ20" s="183">
        <v>99999</v>
      </c>
      <c r="DR20" s="183">
        <v>99999</v>
      </c>
      <c r="DS20" s="183">
        <v>99999</v>
      </c>
      <c r="DT20" s="183">
        <v>99999</v>
      </c>
      <c r="DU20" s="183">
        <v>99999</v>
      </c>
      <c r="DV20" s="183">
        <v>99999</v>
      </c>
      <c r="DW20" s="183">
        <v>99999</v>
      </c>
      <c r="DX20" s="183">
        <v>99999</v>
      </c>
      <c r="DY20" s="183">
        <v>99999</v>
      </c>
      <c r="DZ20" s="183">
        <v>99999</v>
      </c>
      <c r="EA20" s="183">
        <v>99999</v>
      </c>
      <c r="EB20" s="183">
        <v>99999</v>
      </c>
      <c r="EC20" s="183">
        <v>99999</v>
      </c>
      <c r="ED20" s="183">
        <v>99999</v>
      </c>
      <c r="EE20" s="183">
        <v>99999</v>
      </c>
      <c r="EF20" s="183">
        <v>99999</v>
      </c>
      <c r="EG20" s="183">
        <v>99999</v>
      </c>
      <c r="EH20" s="183">
        <v>99999</v>
      </c>
      <c r="EI20" s="183">
        <v>99999</v>
      </c>
      <c r="EJ20" s="183">
        <v>99999</v>
      </c>
      <c r="EK20" s="183">
        <v>99999</v>
      </c>
      <c r="EL20" s="183">
        <v>99999</v>
      </c>
      <c r="EM20" s="183">
        <v>99999</v>
      </c>
      <c r="EN20" s="183">
        <v>99999</v>
      </c>
      <c r="EO20" s="183">
        <v>99999</v>
      </c>
      <c r="EP20" s="183">
        <v>99999</v>
      </c>
      <c r="EQ20" s="183">
        <v>99999</v>
      </c>
      <c r="ER20" s="183">
        <v>99999</v>
      </c>
      <c r="ES20" s="183">
        <v>99999</v>
      </c>
      <c r="ET20" s="183">
        <v>99999</v>
      </c>
      <c r="EU20" s="183">
        <v>99999</v>
      </c>
      <c r="EV20" s="183">
        <v>99999</v>
      </c>
      <c r="EW20" s="183">
        <v>99999</v>
      </c>
      <c r="EX20" s="183">
        <v>99999</v>
      </c>
      <c r="EY20" s="183">
        <v>99999</v>
      </c>
      <c r="EZ20" s="183">
        <v>99999</v>
      </c>
      <c r="FA20" s="183">
        <v>99999</v>
      </c>
      <c r="FB20" s="183">
        <v>99999</v>
      </c>
      <c r="FC20" s="183">
        <v>99999</v>
      </c>
      <c r="FD20" s="183">
        <v>99999</v>
      </c>
      <c r="FE20" s="183">
        <v>99999</v>
      </c>
      <c r="FF20" s="183">
        <v>99999</v>
      </c>
      <c r="FG20" s="183">
        <v>99999</v>
      </c>
      <c r="FH20" s="183">
        <v>99999</v>
      </c>
      <c r="FI20" s="183">
        <v>99999</v>
      </c>
      <c r="FJ20" s="183">
        <v>99999</v>
      </c>
      <c r="FK20" s="183">
        <v>99999</v>
      </c>
      <c r="FL20" s="183">
        <v>99999</v>
      </c>
      <c r="FM20" s="183">
        <v>99999</v>
      </c>
      <c r="FN20" s="183">
        <v>99999</v>
      </c>
      <c r="FO20" s="183">
        <v>99999</v>
      </c>
      <c r="FP20" s="183">
        <v>99999</v>
      </c>
      <c r="FQ20" s="183">
        <v>99999</v>
      </c>
      <c r="FR20" s="183">
        <v>99999</v>
      </c>
      <c r="FS20" s="183">
        <v>99999</v>
      </c>
      <c r="FT20" s="183">
        <v>99999</v>
      </c>
      <c r="FU20" s="183">
        <v>99999</v>
      </c>
      <c r="FV20" s="183">
        <v>99999</v>
      </c>
      <c r="FW20" s="183">
        <v>99999</v>
      </c>
      <c r="FX20" s="183">
        <v>99999</v>
      </c>
      <c r="FY20" s="183">
        <v>99999</v>
      </c>
      <c r="FZ20" s="183">
        <v>99999</v>
      </c>
      <c r="GA20" s="183">
        <v>99999</v>
      </c>
      <c r="GB20" s="183">
        <v>99999</v>
      </c>
      <c r="GC20" s="183">
        <v>99999</v>
      </c>
      <c r="GD20" s="183">
        <v>99999</v>
      </c>
      <c r="GE20" s="183">
        <v>99999</v>
      </c>
      <c r="GF20" s="183">
        <v>99999</v>
      </c>
      <c r="GG20" s="183">
        <v>99999</v>
      </c>
      <c r="GH20" s="183">
        <v>99999</v>
      </c>
      <c r="GI20" s="132">
        <v>99999</v>
      </c>
      <c r="GJ20" s="132">
        <v>99999</v>
      </c>
      <c r="GK20" s="132">
        <v>99999</v>
      </c>
      <c r="GL20" s="132">
        <v>99999</v>
      </c>
      <c r="GM20" s="132">
        <v>99999</v>
      </c>
      <c r="GN20" s="132">
        <v>99999</v>
      </c>
      <c r="GO20" s="132">
        <v>99999</v>
      </c>
      <c r="GP20" s="132">
        <v>99999</v>
      </c>
      <c r="GQ20" s="28">
        <v>14</v>
      </c>
      <c r="GR20" s="128">
        <v>22</v>
      </c>
      <c r="GS20" s="55">
        <f t="shared" si="10"/>
        <v>44</v>
      </c>
      <c r="GT20" s="55">
        <f t="shared" si="37"/>
        <v>44</v>
      </c>
      <c r="GU20" s="29"/>
      <c r="GV20" s="56" t="str">
        <f t="shared" si="42"/>
        <v>20</v>
      </c>
      <c r="GW20" s="59" t="str">
        <f t="shared" si="38"/>
        <v>7</v>
      </c>
      <c r="GX20" s="29">
        <v>15</v>
      </c>
      <c r="GY20" s="85"/>
      <c r="GZ20" s="87" t="str">
        <f>IF(GX20&lt;=$GV$1-2,SUBSTITUTE($GX$3,",",","&amp;$GV$3&amp;",",+GX20-1),IF(GX20=$GV$1-1,$GX$3&amp;$GV$3&amp;",",""))</f>
        <v>18,16,17,29,6,23,15,22,21,14,30,28,32,20,1,7,26,4,27,19,2,3,31,13,24,10,9,5,8,25,11,</v>
      </c>
      <c r="HA20" s="83" t="str">
        <v>102.02,30,0,0</v>
      </c>
      <c r="HB20" s="107">
        <f t="shared" si="11"/>
        <v>7</v>
      </c>
      <c r="HC20" s="56">
        <f t="shared" si="12"/>
        <v>10</v>
      </c>
      <c r="HD20" s="108">
        <f t="shared" si="0"/>
        <v>102.02</v>
      </c>
      <c r="HE20" s="219">
        <f t="shared" si="13"/>
        <v>0</v>
      </c>
      <c r="HF20" s="55">
        <f t="shared" si="14"/>
        <v>0</v>
      </c>
      <c r="HG20" s="108" t="str">
        <f t="shared" si="15"/>
        <v>FEAS.</v>
      </c>
      <c r="HH20" s="85">
        <f t="shared" si="16"/>
        <v>0</v>
      </c>
      <c r="HI20" s="106">
        <f t="shared" si="17"/>
        <v>39</v>
      </c>
      <c r="HJ20" s="29">
        <v>15</v>
      </c>
      <c r="HK20" s="85">
        <f t="shared" si="18"/>
        <v>1</v>
      </c>
      <c r="HL20" s="85">
        <f t="shared" si="40"/>
        <v>22</v>
      </c>
      <c r="HM20" s="108" cm="1">
        <f t="array" ref="HM20">IF(HJ20&lt;=$HH$1-1,IF(HK20&lt;&gt;HK19,INDEX($M$6:$GP$190,1,HL20+1),INDEX($M$6:$GP$190,MIN(HL20,HL19)+1,MAX(HL20,HL19)+1))+IF(HK20&lt;&gt;HK21,INDEX($M$6:$GP$190,1,HL20+1),0),"")</f>
        <v>4.22</v>
      </c>
      <c r="HN20" s="396" t="str">
        <f ca="1">IF(ISNUMBER(HL20),'Vehicle site info'!AK23,"")</f>
        <v>9:56 AM, 7:00 AM, 1</v>
      </c>
      <c r="HO20" s="39">
        <v>15</v>
      </c>
      <c r="HP20" s="310"/>
      <c r="HQ20" s="85" t="str">
        <f t="shared" si="19"/>
        <v/>
      </c>
      <c r="HR20" s="198" t="str">
        <f>IF(ISNUMBER(HK20),'Vehicle site info'!J23,"")</f>
        <v/>
      </c>
      <c r="HS20" s="126"/>
      <c r="HT20" s="72">
        <f>IF(AND(ISNUMBER(HR20)=TRUE,HR20&gt;'Vehicle site info'!$F$5),HR20-'Vehicle site info'!$F$5,0)</f>
        <v>0</v>
      </c>
      <c r="HU20" s="72">
        <v>15</v>
      </c>
      <c r="HV20" s="77" t="str">
        <f t="shared" si="20"/>
        <v>,13,12,18,16,17,29,6,23,15,22,21,14,30,28,32,20,7,-15,26,4,27,19,2,3,31,24,10,9,5,8,25,11,</v>
      </c>
      <c r="HW20" s="78" t="str">
        <f t="shared" si="21"/>
        <v>,13,12,18,16,17,29,6,23,1,22,21,14,30,28,32,20,7,-15,26,4,27,19,2,3,31,24,10,9,5,8,25,11,</v>
      </c>
      <c r="HX20" s="88" t="str">
        <f t="shared" si="22"/>
        <v>13,12,18,16,17,29,6,23,1,22,21,14,30,28,32,20,7,15,26,4,27,19,2,3,31,24,10,9,5,8,25,11,</v>
      </c>
      <c r="HY20" s="68" t="str">
        <v>112.7,30,0,0</v>
      </c>
      <c r="HZ20" s="75">
        <f t="shared" si="23"/>
        <v>6</v>
      </c>
      <c r="IA20" s="75">
        <f t="shared" si="24"/>
        <v>9</v>
      </c>
      <c r="IB20" s="387">
        <f t="shared" si="25"/>
        <v>112.7</v>
      </c>
      <c r="IC20" s="143">
        <f t="shared" si="26"/>
        <v>0</v>
      </c>
      <c r="ID20" s="75">
        <f t="shared" si="43"/>
        <v>0</v>
      </c>
      <c r="IE20" s="76">
        <f t="shared" si="27"/>
        <v>112.7</v>
      </c>
      <c r="IF20" s="446">
        <f t="shared" si="28"/>
        <v>15</v>
      </c>
      <c r="IG20" s="88" t="str">
        <f t="shared" ca="1" si="29"/>
        <v>Feasible outcome with fleet distance = 102.61 at i=  9</v>
      </c>
      <c r="IH20" s="30">
        <f t="shared" ca="1" si="30"/>
        <v>6</v>
      </c>
      <c r="II20" s="108">
        <f t="shared" ca="1" si="31"/>
        <v>102.61</v>
      </c>
      <c r="IJ20" s="133" t="str">
        <f t="shared" ca="1" si="32"/>
        <v xml:space="preserve"> Reposition index 15 between indices 22 and 21</v>
      </c>
      <c r="IK20" s="86">
        <v>15</v>
      </c>
      <c r="IL20" s="382" t="str">
        <f ca="1">IF(OR(SMALL($II$6:$II$190,IK20)=99999,SMALL($II$6:$II$190,IK20)=MAX($IL$6:IL19)),"-",SMALL($II$6:$II$190,IK20))</f>
        <v>-</v>
      </c>
      <c r="IM20" s="153" t="str">
        <f t="shared" ca="1" si="44"/>
        <v>-</v>
      </c>
      <c r="IN20" s="154" t="str">
        <f t="shared" ca="1" si="45"/>
        <v>-</v>
      </c>
      <c r="IO20" s="141">
        <f t="shared" si="2"/>
        <v>15</v>
      </c>
      <c r="IP20" s="75">
        <f t="shared" ca="1" si="34"/>
        <v>22</v>
      </c>
      <c r="IQ20" s="387">
        <f t="shared" ca="1" si="3"/>
        <v>108.75</v>
      </c>
      <c r="IR20" s="386">
        <f t="shared" ca="1" si="35"/>
        <v>108.75</v>
      </c>
      <c r="IS20" s="75">
        <v>15</v>
      </c>
      <c r="IT20" s="388" t="str">
        <f ca="1">IF(OR(SMALL($IR$6:IR$190,IS20)=99999,SMALL($IR$6:$IR$190,IS20)=MAX($IT$6:IT19)),"-",SMALL($IR$6:$IR$190,IS20))</f>
        <v>-</v>
      </c>
      <c r="IU20" s="76" t="str">
        <f t="shared" ca="1" si="46"/>
        <v>-</v>
      </c>
      <c r="IV20" s="75" t="str">
        <f t="shared" ca="1" si="47"/>
        <v>-</v>
      </c>
      <c r="IW20" s="7">
        <v>15</v>
      </c>
      <c r="IX20" s="1">
        <f t="shared" si="52"/>
        <v>15</v>
      </c>
      <c r="IY20" s="7">
        <f t="shared" si="49"/>
        <v>22</v>
      </c>
      <c r="IZ20" s="223" cm="1">
        <f t="array" ref="IZ20">IF(IW20&lt;=$HH$1-1,
IF(IX20&lt;&gt;IX19,
INDEX($M$6:$GP$190,1,IY20+1),INDEX($M$6:$GP$190,MIN(IY20,IY19)+1,MAX(IY20,IY19)+1))+IF(IX20&lt;&gt;IX21,INDEX($M$6:$GP$190,1,IY20+1),0),"")</f>
        <v>4.22</v>
      </c>
      <c r="JA20" s="7" t="str">
        <f t="shared" ca="1" si="50"/>
        <v>9:56 AM, 7:00 AM, 1</v>
      </c>
      <c r="JE20" s="1" t="str">
        <f t="shared" si="53"/>
        <v/>
      </c>
      <c r="JG20" s="1" t="str">
        <f t="shared" si="51"/>
        <v/>
      </c>
      <c r="JN20" s="1" t="str">
        <f t="shared" si="54"/>
        <v/>
      </c>
    </row>
    <row r="21" spans="1:274" ht="63" customHeight="1" thickBot="1" x14ac:dyDescent="0.25">
      <c r="A21" s="282">
        <f>+Input!D34</f>
        <v>1.25</v>
      </c>
      <c r="B21" s="1">
        <v>16</v>
      </c>
      <c r="C21" s="188">
        <f t="shared" si="4"/>
        <v>1</v>
      </c>
      <c r="D21" s="54">
        <f t="shared" si="5"/>
        <v>15</v>
      </c>
      <c r="E21" s="18">
        <f t="shared" si="6"/>
        <v>0.43</v>
      </c>
      <c r="F21" s="1">
        <f t="shared" ca="1" si="7"/>
        <v>1.25</v>
      </c>
      <c r="G21" s="1"/>
      <c r="H21" s="194"/>
      <c r="I21" s="191">
        <f>SUM(I6:I19)</f>
        <v>47.169999999999995</v>
      </c>
      <c r="J21" s="191">
        <f ca="1">SUM(J6:J19)</f>
        <v>30</v>
      </c>
      <c r="K21" s="7"/>
      <c r="L21" s="291">
        <v>15</v>
      </c>
      <c r="M21" s="220"/>
      <c r="N21" s="392"/>
      <c r="O21" s="392"/>
      <c r="P21" s="392"/>
      <c r="Q21" s="392"/>
      <c r="R21" s="392"/>
      <c r="S21" s="392"/>
      <c r="T21" s="392"/>
      <c r="U21" s="392"/>
      <c r="V21" s="392"/>
      <c r="W21" s="392"/>
      <c r="X21" s="392"/>
      <c r="Y21" s="392"/>
      <c r="Z21" s="392"/>
      <c r="AA21" s="392"/>
      <c r="AB21" s="392" t="s">
        <v>11</v>
      </c>
      <c r="AC21" s="282">
        <f>+Input!AC18</f>
        <v>19.420000000000002</v>
      </c>
      <c r="AD21" s="282">
        <f>+Input!AD18</f>
        <v>21.81</v>
      </c>
      <c r="AE21" s="282">
        <f>+Input!AE18</f>
        <v>19.12</v>
      </c>
      <c r="AF21" s="282">
        <f>+Input!AF18</f>
        <v>3.65</v>
      </c>
      <c r="AG21" s="282">
        <f>+Input!AG18</f>
        <v>1.63</v>
      </c>
      <c r="AH21" s="282">
        <f>+Input!AH18</f>
        <v>0.57999999999999996</v>
      </c>
      <c r="AI21" s="282">
        <f>+Input!AI18</f>
        <v>0.43</v>
      </c>
      <c r="AJ21" s="282">
        <f>+Input!AJ18</f>
        <v>1.27</v>
      </c>
      <c r="AK21" s="282">
        <f>+Input!AK18</f>
        <v>4.78</v>
      </c>
      <c r="AL21" s="282">
        <f>+Input!AL18</f>
        <v>4.4000000000000004</v>
      </c>
      <c r="AM21" s="282">
        <f>+Input!AM18</f>
        <v>4.38</v>
      </c>
      <c r="AN21" s="282">
        <f>+Input!AN18</f>
        <v>3.85</v>
      </c>
      <c r="AO21" s="282">
        <f>+Input!AO18</f>
        <v>3.9</v>
      </c>
      <c r="AP21" s="282">
        <f>+Input!AP18</f>
        <v>17.62</v>
      </c>
      <c r="AQ21" s="282">
        <f>+Input!AQ18</f>
        <v>3.44</v>
      </c>
      <c r="AR21" s="282">
        <f>+Input!AR18</f>
        <v>4.2300000000000004</v>
      </c>
      <c r="AS21" s="416">
        <f>+Input!AS18</f>
        <v>1.95</v>
      </c>
      <c r="AT21" s="349">
        <v>99999</v>
      </c>
      <c r="AU21" s="349">
        <v>99999</v>
      </c>
      <c r="AV21" s="349">
        <v>99999</v>
      </c>
      <c r="AW21" s="349">
        <v>99999</v>
      </c>
      <c r="AX21" s="349">
        <v>99999</v>
      </c>
      <c r="AY21" s="349">
        <v>99999</v>
      </c>
      <c r="AZ21" s="349">
        <v>99999</v>
      </c>
      <c r="BA21" s="349">
        <v>99999</v>
      </c>
      <c r="BB21" s="349">
        <v>99999</v>
      </c>
      <c r="BC21" s="349">
        <v>99999</v>
      </c>
      <c r="BD21" s="349">
        <v>99999</v>
      </c>
      <c r="BE21" s="349">
        <v>99999</v>
      </c>
      <c r="BF21" s="349">
        <v>99999</v>
      </c>
      <c r="BG21" s="349">
        <v>99999</v>
      </c>
      <c r="BH21" s="349">
        <v>99999</v>
      </c>
      <c r="BI21" s="349">
        <v>99999</v>
      </c>
      <c r="BJ21" s="349">
        <v>99999</v>
      </c>
      <c r="BK21" s="349">
        <v>99999</v>
      </c>
      <c r="BL21" s="349">
        <v>99999</v>
      </c>
      <c r="BM21" s="349">
        <v>99999</v>
      </c>
      <c r="BN21" s="349">
        <v>99999</v>
      </c>
      <c r="BO21" s="349">
        <v>99999</v>
      </c>
      <c r="BP21" s="349">
        <v>99999</v>
      </c>
      <c r="BQ21" s="349">
        <v>99999</v>
      </c>
      <c r="BR21" s="349">
        <v>99999</v>
      </c>
      <c r="BS21" s="349">
        <v>99999</v>
      </c>
      <c r="BT21" s="349">
        <v>99999</v>
      </c>
      <c r="BU21" s="349">
        <v>99999</v>
      </c>
      <c r="BV21" s="349">
        <v>99999</v>
      </c>
      <c r="BW21" s="349">
        <v>99999</v>
      </c>
      <c r="BX21" s="349">
        <v>99999</v>
      </c>
      <c r="BY21" s="349">
        <v>99999</v>
      </c>
      <c r="BZ21" s="349">
        <v>99999</v>
      </c>
      <c r="CA21" s="349">
        <v>99999</v>
      </c>
      <c r="CB21" s="349">
        <v>99999</v>
      </c>
      <c r="CC21" s="349">
        <v>99999</v>
      </c>
      <c r="CD21" s="349">
        <v>99999</v>
      </c>
      <c r="CE21" s="349">
        <v>99999</v>
      </c>
      <c r="CF21" s="349">
        <v>99999</v>
      </c>
      <c r="CG21" s="349">
        <v>99999</v>
      </c>
      <c r="CH21" s="349">
        <v>99999</v>
      </c>
      <c r="CI21" s="349">
        <v>99999</v>
      </c>
      <c r="CJ21" s="349">
        <v>99999</v>
      </c>
      <c r="CK21" s="349">
        <v>99999</v>
      </c>
      <c r="CL21" s="349">
        <v>99999</v>
      </c>
      <c r="CM21" s="349">
        <v>99999</v>
      </c>
      <c r="CN21" s="349">
        <v>99999</v>
      </c>
      <c r="CO21" s="350">
        <v>99999</v>
      </c>
      <c r="CP21" s="350">
        <v>99999</v>
      </c>
      <c r="CQ21" s="350">
        <v>99999</v>
      </c>
      <c r="CR21" s="350">
        <v>99999</v>
      </c>
      <c r="CS21" s="350">
        <v>99999</v>
      </c>
      <c r="CT21" s="350">
        <v>99999</v>
      </c>
      <c r="CU21" s="350">
        <v>99999</v>
      </c>
      <c r="CV21" s="350">
        <v>99999</v>
      </c>
      <c r="CW21" s="350">
        <v>99999</v>
      </c>
      <c r="CX21" s="350">
        <v>99999</v>
      </c>
      <c r="CY21" s="350">
        <v>99999</v>
      </c>
      <c r="CZ21" s="350">
        <v>99999</v>
      </c>
      <c r="DA21" s="350">
        <v>99999</v>
      </c>
      <c r="DB21" s="350">
        <v>99999</v>
      </c>
      <c r="DC21" s="350">
        <v>99999</v>
      </c>
      <c r="DD21" s="350">
        <v>99999</v>
      </c>
      <c r="DE21" s="350">
        <v>99999</v>
      </c>
      <c r="DF21" s="350">
        <v>99999</v>
      </c>
      <c r="DG21" s="350">
        <v>99999</v>
      </c>
      <c r="DH21" s="350">
        <v>99999</v>
      </c>
      <c r="DI21" s="350">
        <v>99999</v>
      </c>
      <c r="DJ21" s="350">
        <v>99999</v>
      </c>
      <c r="DK21" s="350">
        <v>99999</v>
      </c>
      <c r="DL21" s="350">
        <v>99999</v>
      </c>
      <c r="DM21" s="350">
        <v>99999</v>
      </c>
      <c r="DN21" s="350">
        <v>99999</v>
      </c>
      <c r="DO21" s="350">
        <v>99999</v>
      </c>
      <c r="DP21" s="350">
        <v>99999</v>
      </c>
      <c r="DQ21" s="350">
        <v>99999</v>
      </c>
      <c r="DR21" s="350">
        <v>99999</v>
      </c>
      <c r="DS21" s="350">
        <v>99999</v>
      </c>
      <c r="DT21" s="350">
        <v>99999</v>
      </c>
      <c r="DU21" s="350">
        <v>99999</v>
      </c>
      <c r="DV21" s="350">
        <v>99999</v>
      </c>
      <c r="DW21" s="350">
        <v>99999</v>
      </c>
      <c r="DX21" s="350">
        <v>99999</v>
      </c>
      <c r="DY21" s="350">
        <v>99999</v>
      </c>
      <c r="DZ21" s="350">
        <v>99999</v>
      </c>
      <c r="EA21" s="350">
        <v>99999</v>
      </c>
      <c r="EB21" s="350">
        <v>99999</v>
      </c>
      <c r="EC21" s="350">
        <v>99999</v>
      </c>
      <c r="ED21" s="350">
        <v>99999</v>
      </c>
      <c r="EE21" s="350">
        <v>99999</v>
      </c>
      <c r="EF21" s="350">
        <v>99999</v>
      </c>
      <c r="EG21" s="350">
        <v>99999</v>
      </c>
      <c r="EH21" s="350">
        <v>99999</v>
      </c>
      <c r="EI21" s="350">
        <v>99999</v>
      </c>
      <c r="EJ21" s="350">
        <v>99999</v>
      </c>
      <c r="EK21" s="350">
        <v>99999</v>
      </c>
      <c r="EL21" s="350">
        <v>99999</v>
      </c>
      <c r="EM21" s="350">
        <v>99999</v>
      </c>
      <c r="EN21" s="350">
        <v>99999</v>
      </c>
      <c r="EO21" s="350">
        <v>99999</v>
      </c>
      <c r="EP21" s="350">
        <v>99999</v>
      </c>
      <c r="EQ21" s="350">
        <v>99999</v>
      </c>
      <c r="ER21" s="350">
        <v>99999</v>
      </c>
      <c r="ES21" s="350">
        <v>99999</v>
      </c>
      <c r="ET21" s="350">
        <v>99999</v>
      </c>
      <c r="EU21" s="350">
        <v>99999</v>
      </c>
      <c r="EV21" s="350">
        <v>99999</v>
      </c>
      <c r="EW21" s="350">
        <v>99999</v>
      </c>
      <c r="EX21" s="350">
        <v>99999</v>
      </c>
      <c r="EY21" s="350">
        <v>99999</v>
      </c>
      <c r="EZ21" s="350">
        <v>99999</v>
      </c>
      <c r="FA21" s="350">
        <v>99999</v>
      </c>
      <c r="FB21" s="350">
        <v>99999</v>
      </c>
      <c r="FC21" s="350">
        <v>99999</v>
      </c>
      <c r="FD21" s="350">
        <v>99999</v>
      </c>
      <c r="FE21" s="350">
        <v>99999</v>
      </c>
      <c r="FF21" s="350">
        <v>99999</v>
      </c>
      <c r="FG21" s="350">
        <v>99999</v>
      </c>
      <c r="FH21" s="350">
        <v>99999</v>
      </c>
      <c r="FI21" s="350">
        <v>99999</v>
      </c>
      <c r="FJ21" s="350">
        <v>99999</v>
      </c>
      <c r="FK21" s="350">
        <v>99999</v>
      </c>
      <c r="FL21" s="350">
        <v>99999</v>
      </c>
      <c r="FM21" s="350">
        <v>99999</v>
      </c>
      <c r="FN21" s="350">
        <v>99999</v>
      </c>
      <c r="FO21" s="350">
        <v>99999</v>
      </c>
      <c r="FP21" s="350">
        <v>99999</v>
      </c>
      <c r="FQ21" s="350">
        <v>99999</v>
      </c>
      <c r="FR21" s="350">
        <v>99999</v>
      </c>
      <c r="FS21" s="350">
        <v>99999</v>
      </c>
      <c r="FT21" s="350">
        <v>99999</v>
      </c>
      <c r="FU21" s="350">
        <v>99999</v>
      </c>
      <c r="FV21" s="350">
        <v>99999</v>
      </c>
      <c r="FW21" s="350">
        <v>99999</v>
      </c>
      <c r="FX21" s="350">
        <v>99999</v>
      </c>
      <c r="FY21" s="350">
        <v>99999</v>
      </c>
      <c r="FZ21" s="350">
        <v>99999</v>
      </c>
      <c r="GA21" s="350">
        <v>99999</v>
      </c>
      <c r="GB21" s="350">
        <v>99999</v>
      </c>
      <c r="GC21" s="350">
        <v>99999</v>
      </c>
      <c r="GD21" s="350">
        <v>99999</v>
      </c>
      <c r="GE21" s="350">
        <v>99999</v>
      </c>
      <c r="GF21" s="350">
        <v>99999</v>
      </c>
      <c r="GG21" s="350">
        <v>99999</v>
      </c>
      <c r="GH21" s="350">
        <v>99999</v>
      </c>
      <c r="GI21" s="348">
        <v>99999</v>
      </c>
      <c r="GJ21" s="348">
        <v>99999</v>
      </c>
      <c r="GK21" s="348">
        <v>99999</v>
      </c>
      <c r="GL21" s="348">
        <v>99999</v>
      </c>
      <c r="GM21" s="348">
        <v>99999</v>
      </c>
      <c r="GN21" s="348">
        <v>99999</v>
      </c>
      <c r="GO21" s="348">
        <v>99999</v>
      </c>
      <c r="GP21" s="348">
        <v>99999</v>
      </c>
      <c r="GQ21" s="28">
        <v>15</v>
      </c>
      <c r="GR21" s="128">
        <v>19</v>
      </c>
      <c r="GS21" s="55">
        <f t="shared" si="10"/>
        <v>46</v>
      </c>
      <c r="GT21" s="55">
        <f t="shared" si="37"/>
        <v>47</v>
      </c>
      <c r="GU21" s="29"/>
      <c r="GV21" s="56" t="str">
        <f t="shared" si="42"/>
        <v>7</v>
      </c>
      <c r="GW21" s="59" t="str">
        <f t="shared" si="38"/>
        <v>26</v>
      </c>
      <c r="GX21" s="29">
        <v>16</v>
      </c>
      <c r="GY21" s="85"/>
      <c r="GZ21" s="87" t="str">
        <f t="shared" si="39"/>
        <v>18,16,17,29,6,23,15,22,21,14,30,28,32,20,7,1,26,4,27,19,2,3,31,13,24,10,9,5,8,25,11,</v>
      </c>
      <c r="HA21" s="83" t="str">
        <v>101.54,30,0,0</v>
      </c>
      <c r="HB21" s="107">
        <f t="shared" si="11"/>
        <v>7</v>
      </c>
      <c r="HC21" s="56">
        <f t="shared" si="12"/>
        <v>10</v>
      </c>
      <c r="HD21" s="108">
        <f t="shared" si="0"/>
        <v>101.54</v>
      </c>
      <c r="HE21" s="219">
        <f t="shared" si="13"/>
        <v>0</v>
      </c>
      <c r="HF21" s="55">
        <f t="shared" si="14"/>
        <v>0</v>
      </c>
      <c r="HG21" s="108" t="str">
        <f t="shared" si="15"/>
        <v>FEAS.</v>
      </c>
      <c r="HH21" s="85">
        <f t="shared" si="16"/>
        <v>1</v>
      </c>
      <c r="HI21" s="106">
        <f t="shared" si="17"/>
        <v>42</v>
      </c>
      <c r="HJ21" s="29">
        <v>16</v>
      </c>
      <c r="HK21" s="85">
        <f t="shared" si="18"/>
        <v>1</v>
      </c>
      <c r="HL21" s="395">
        <f t="shared" si="40"/>
        <v>15</v>
      </c>
      <c r="HM21" s="108" cm="1">
        <f t="array" ref="HM21">IF(HJ21&lt;=$HH$1-1,IF(HK21&lt;&gt;HK20,INDEX($M$6:$GP$190,1,HL21+1),INDEX($M$6:$GP$190,MIN(HL21,HL20)+1,MAX(HL21,HL20)+1))+IF(HK21&lt;&gt;HK22,INDEX($M$6:$GP$190,1,HL21+1),0),"")</f>
        <v>0.43</v>
      </c>
      <c r="HN21" s="396" t="str">
        <f ca="1">IF(ISNUMBER(HL21),'Vehicle site info'!AK24,"")</f>
        <v>9:57 AM, 8:00 AM, 1</v>
      </c>
      <c r="HO21" s="127">
        <f>SUM(HM6:HM12)</f>
        <v>16.71</v>
      </c>
      <c r="HP21" s="125">
        <f>SUM(HP6:HP20)</f>
        <v>24</v>
      </c>
      <c r="HQ21" s="412">
        <f>SUM(HQ6:HQ20)</f>
        <v>47.169999999999995</v>
      </c>
      <c r="HR21" s="125" t="str">
        <f ca="1">SUM(HR6:HR20)&amp;" "&amp;SUM(A6:A190)</f>
        <v>30 40</v>
      </c>
      <c r="HS21" s="354" t="s">
        <v>132</v>
      </c>
      <c r="HT21" s="262">
        <f ca="1">SUM(HT6:HT20)</f>
        <v>0</v>
      </c>
      <c r="HU21" s="75">
        <v>16</v>
      </c>
      <c r="HV21" s="77" t="str">
        <f t="shared" si="20"/>
        <v>,13,12,18,16,17,29,6,23,15,22,21,14,30,28,32,20,7,-16,26,4,27,19,2,3,31,24,10,9,5,8,25,11,</v>
      </c>
      <c r="HW21" s="78" t="str">
        <f t="shared" si="21"/>
        <v>,13,12,18,1,17,29,6,23,15,22,21,14,30,28,32,20,7,-16,26,4,27,19,2,3,31,24,10,9,5,8,25,11,</v>
      </c>
      <c r="HX21" s="88" t="str">
        <f t="shared" si="22"/>
        <v>13,12,18,1,17,29,6,23,15,22,21,14,30,28,32,20,7,16,26,4,27,19,2,3,31,24,10,9,5,8,25,11,</v>
      </c>
      <c r="HY21" s="68" t="str">
        <v>152.07,30,0,0</v>
      </c>
      <c r="HZ21" s="75">
        <f t="shared" si="23"/>
        <v>7</v>
      </c>
      <c r="IA21" s="75">
        <f t="shared" si="24"/>
        <v>10</v>
      </c>
      <c r="IB21" s="387">
        <f t="shared" si="25"/>
        <v>152.07</v>
      </c>
      <c r="IC21" s="143">
        <f t="shared" si="26"/>
        <v>0</v>
      </c>
      <c r="ID21" s="75">
        <f t="shared" si="43"/>
        <v>0</v>
      </c>
      <c r="IE21" s="76">
        <f t="shared" si="27"/>
        <v>152.07</v>
      </c>
      <c r="IF21" s="446">
        <f t="shared" si="28"/>
        <v>16</v>
      </c>
      <c r="IG21" s="88" t="str">
        <f t="shared" ca="1" si="29"/>
        <v>Feasible outcome with fleet distance = 102.62 at i=  3</v>
      </c>
      <c r="IH21" s="30">
        <f t="shared" ca="1" si="30"/>
        <v>6</v>
      </c>
      <c r="II21" s="108">
        <f t="shared" ca="1" si="31"/>
        <v>102.62</v>
      </c>
      <c r="IJ21" s="133" t="str">
        <f t="shared" ca="1" si="32"/>
        <v xml:space="preserve"> Reposition index 16 between indices 18 and 17</v>
      </c>
      <c r="IK21" s="165">
        <v>16</v>
      </c>
      <c r="IL21" s="382" t="str">
        <f ca="1">IF(OR(SMALL($II$6:$II$190,IK21)=99999,SMALL($II$6:$II$190,IK21)=MAX($IL$6:IL20)),"-",SMALL($II$6:$II$190,IK21))</f>
        <v>-</v>
      </c>
      <c r="IM21" s="153" t="str">
        <f t="shared" ca="1" si="44"/>
        <v>-</v>
      </c>
      <c r="IN21" s="154" t="str">
        <f t="shared" ca="1" si="45"/>
        <v>-</v>
      </c>
      <c r="IO21" s="141">
        <f t="shared" si="2"/>
        <v>16</v>
      </c>
      <c r="IP21" s="75">
        <f t="shared" ca="1" si="34"/>
        <v>17</v>
      </c>
      <c r="IQ21" s="387">
        <f t="shared" ca="1" si="3"/>
        <v>110.14</v>
      </c>
      <c r="IR21" s="386">
        <f t="shared" ca="1" si="35"/>
        <v>110.14</v>
      </c>
      <c r="IS21" s="75">
        <v>16</v>
      </c>
      <c r="IT21" s="388">
        <f ca="1">IF(OR(SMALL($IR$6:IR$190,IS21)=99999,SMALL($IR$6:$IR$190,IS21)=MAX($IT$6:IT20)),"-",SMALL($IR$6:$IR$190,IS21))</f>
        <v>108.8</v>
      </c>
      <c r="IU21" s="76">
        <f t="shared" ca="1" si="46"/>
        <v>24</v>
      </c>
      <c r="IV21" s="75" t="str">
        <f t="shared" ca="1" si="47"/>
        <v>24 and 5</v>
      </c>
      <c r="IW21" s="7">
        <v>16</v>
      </c>
      <c r="IX21" s="1">
        <f t="shared" si="52"/>
        <v>15</v>
      </c>
      <c r="IY21" s="7">
        <f t="shared" si="49"/>
        <v>15</v>
      </c>
      <c r="IZ21" s="223" cm="1">
        <f t="array" ref="IZ21">IF(IW21&lt;=$HH$1-1,
IF(IX21&lt;&gt;IX20,
INDEX($M$6:$GP$190,1,IY21+1),INDEX($M$6:$GP$190,MIN(IY21,IY20)+1,MAX(IY21,IY20)+1))+IF(IX21&lt;&gt;IX22,INDEX($M$6:$GP$190,1,IY21+1),0),"")</f>
        <v>0.43</v>
      </c>
      <c r="JA21" s="7" t="str">
        <f t="shared" ca="1" si="50"/>
        <v>9:57 AM, 8:00 AM, 1</v>
      </c>
    </row>
    <row r="22" spans="1:274" ht="17" thickBot="1" x14ac:dyDescent="0.25">
      <c r="A22" s="282">
        <f>+Input!D35</f>
        <v>1.25</v>
      </c>
      <c r="B22" s="1">
        <v>17</v>
      </c>
      <c r="C22" s="188">
        <f t="shared" si="4"/>
        <v>1</v>
      </c>
      <c r="D22" s="54">
        <f t="shared" si="5"/>
        <v>21</v>
      </c>
      <c r="E22" s="18">
        <f t="shared" si="6"/>
        <v>0.57999999999999996</v>
      </c>
      <c r="F22" s="1">
        <f t="shared" ca="1" si="7"/>
        <v>1.25</v>
      </c>
      <c r="G22" s="1"/>
      <c r="K22" s="68"/>
      <c r="L22" s="291">
        <v>16</v>
      </c>
      <c r="M22" s="220"/>
      <c r="N22" s="392"/>
      <c r="O22" s="392"/>
      <c r="P22" s="392"/>
      <c r="Q22" s="392"/>
      <c r="R22" s="392"/>
      <c r="S22" s="392"/>
      <c r="T22" s="392"/>
      <c r="U22" s="392"/>
      <c r="V22" s="392"/>
      <c r="W22" s="392"/>
      <c r="X22" s="392"/>
      <c r="Y22" s="392"/>
      <c r="Z22" s="392"/>
      <c r="AA22" s="392"/>
      <c r="AB22" s="392"/>
      <c r="AC22" s="392" t="s">
        <v>11</v>
      </c>
      <c r="AD22" s="282">
        <f>+Input!AD19</f>
        <v>2.81</v>
      </c>
      <c r="AE22" s="282">
        <f>+Input!AE19</f>
        <v>6.04</v>
      </c>
      <c r="AF22" s="282">
        <f>+Input!AF19</f>
        <v>16.239999999999998</v>
      </c>
      <c r="AG22" s="282">
        <f>+Input!AG19</f>
        <v>14.56</v>
      </c>
      <c r="AH22" s="282">
        <f>+Input!AH19</f>
        <v>16.3</v>
      </c>
      <c r="AI22" s="282">
        <f>+Input!AI19</f>
        <v>15.74</v>
      </c>
      <c r="AJ22" s="282">
        <f>+Input!AJ19</f>
        <v>16.989999999999998</v>
      </c>
      <c r="AK22" s="282">
        <f>+Input!AK19</f>
        <v>16.53</v>
      </c>
      <c r="AL22" s="282">
        <f>+Input!AL19</f>
        <v>16.71</v>
      </c>
      <c r="AM22" s="282">
        <f>+Input!AM19</f>
        <v>11.89</v>
      </c>
      <c r="AN22" s="282">
        <f>+Input!AN19</f>
        <v>16.600000000000001</v>
      </c>
      <c r="AO22" s="282">
        <f>+Input!AO19</f>
        <v>25.7</v>
      </c>
      <c r="AP22" s="282">
        <f>+Input!AP19</f>
        <v>22.9</v>
      </c>
      <c r="AQ22" s="282">
        <f>+Input!AQ19</f>
        <v>25.93</v>
      </c>
      <c r="AR22" s="282">
        <f>+Input!AR19</f>
        <v>16.93</v>
      </c>
      <c r="AS22" s="416">
        <f>+Input!AS19</f>
        <v>16.13</v>
      </c>
      <c r="AT22" s="182">
        <v>99999</v>
      </c>
      <c r="AU22" s="182">
        <v>99999</v>
      </c>
      <c r="AV22" s="182">
        <v>99999</v>
      </c>
      <c r="AW22" s="182">
        <v>99999</v>
      </c>
      <c r="AX22" s="182">
        <v>99999</v>
      </c>
      <c r="AY22" s="182">
        <v>99999</v>
      </c>
      <c r="AZ22" s="182">
        <v>99999</v>
      </c>
      <c r="BA22" s="182">
        <v>99999</v>
      </c>
      <c r="BB22" s="182">
        <v>99999</v>
      </c>
      <c r="BC22" s="182">
        <v>99999</v>
      </c>
      <c r="BD22" s="182">
        <v>99999</v>
      </c>
      <c r="BE22" s="182">
        <v>99999</v>
      </c>
      <c r="BF22" s="182">
        <v>99999</v>
      </c>
      <c r="BG22" s="182">
        <v>99999</v>
      </c>
      <c r="BH22" s="182">
        <v>99999</v>
      </c>
      <c r="BI22" s="182">
        <v>99999</v>
      </c>
      <c r="BJ22" s="182">
        <v>99999</v>
      </c>
      <c r="BK22" s="182">
        <v>99999</v>
      </c>
      <c r="BL22" s="182">
        <v>99999</v>
      </c>
      <c r="BM22" s="182">
        <v>99999</v>
      </c>
      <c r="BN22" s="182">
        <v>99999</v>
      </c>
      <c r="BO22" s="182">
        <v>99999</v>
      </c>
      <c r="BP22" s="182">
        <v>99999</v>
      </c>
      <c r="BQ22" s="182">
        <v>99999</v>
      </c>
      <c r="BR22" s="182">
        <v>99999</v>
      </c>
      <c r="BS22" s="182">
        <v>99999</v>
      </c>
      <c r="BT22" s="182">
        <v>99999</v>
      </c>
      <c r="BU22" s="182">
        <v>99999</v>
      </c>
      <c r="BV22" s="182">
        <v>99999</v>
      </c>
      <c r="BW22" s="182">
        <v>99999</v>
      </c>
      <c r="BX22" s="182">
        <v>99999</v>
      </c>
      <c r="BY22" s="182">
        <v>99999</v>
      </c>
      <c r="BZ22" s="182">
        <v>99999</v>
      </c>
      <c r="CA22" s="182">
        <v>99999</v>
      </c>
      <c r="CB22" s="182">
        <v>99999</v>
      </c>
      <c r="CC22" s="182">
        <v>99999</v>
      </c>
      <c r="CD22" s="182">
        <v>99999</v>
      </c>
      <c r="CE22" s="182">
        <v>99999</v>
      </c>
      <c r="CF22" s="182">
        <v>99999</v>
      </c>
      <c r="CG22" s="182">
        <v>99999</v>
      </c>
      <c r="CH22" s="182">
        <v>99999</v>
      </c>
      <c r="CI22" s="182">
        <v>99999</v>
      </c>
      <c r="CJ22" s="182">
        <v>99999</v>
      </c>
      <c r="CK22" s="182">
        <v>99999</v>
      </c>
      <c r="CL22" s="182">
        <v>99999</v>
      </c>
      <c r="CM22" s="182">
        <v>99999</v>
      </c>
      <c r="CN22" s="182">
        <v>99999</v>
      </c>
      <c r="CO22" s="183">
        <v>99999</v>
      </c>
      <c r="CP22" s="183">
        <v>99999</v>
      </c>
      <c r="CQ22" s="183">
        <v>99999</v>
      </c>
      <c r="CR22" s="183">
        <v>99999</v>
      </c>
      <c r="CS22" s="183">
        <v>99999</v>
      </c>
      <c r="CT22" s="183">
        <v>99999</v>
      </c>
      <c r="CU22" s="183">
        <v>99999</v>
      </c>
      <c r="CV22" s="183">
        <v>99999</v>
      </c>
      <c r="CW22" s="183">
        <v>99999</v>
      </c>
      <c r="CX22" s="183">
        <v>99999</v>
      </c>
      <c r="CY22" s="183">
        <v>99999</v>
      </c>
      <c r="CZ22" s="183">
        <v>99999</v>
      </c>
      <c r="DA22" s="183">
        <v>99999</v>
      </c>
      <c r="DB22" s="183">
        <v>99999</v>
      </c>
      <c r="DC22" s="183">
        <v>99999</v>
      </c>
      <c r="DD22" s="183">
        <v>99999</v>
      </c>
      <c r="DE22" s="183">
        <v>99999</v>
      </c>
      <c r="DF22" s="183">
        <v>99999</v>
      </c>
      <c r="DG22" s="183">
        <v>99999</v>
      </c>
      <c r="DH22" s="183">
        <v>99999</v>
      </c>
      <c r="DI22" s="183">
        <v>99999</v>
      </c>
      <c r="DJ22" s="183">
        <v>99999</v>
      </c>
      <c r="DK22" s="183">
        <v>99999</v>
      </c>
      <c r="DL22" s="183">
        <v>99999</v>
      </c>
      <c r="DM22" s="183">
        <v>99999</v>
      </c>
      <c r="DN22" s="183">
        <v>99999</v>
      </c>
      <c r="DO22" s="183">
        <v>99999</v>
      </c>
      <c r="DP22" s="183">
        <v>99999</v>
      </c>
      <c r="DQ22" s="183">
        <v>99999</v>
      </c>
      <c r="DR22" s="183">
        <v>99999</v>
      </c>
      <c r="DS22" s="183">
        <v>99999</v>
      </c>
      <c r="DT22" s="183">
        <v>99999</v>
      </c>
      <c r="DU22" s="183">
        <v>99999</v>
      </c>
      <c r="DV22" s="183">
        <v>99999</v>
      </c>
      <c r="DW22" s="183">
        <v>99999</v>
      </c>
      <c r="DX22" s="183">
        <v>99999</v>
      </c>
      <c r="DY22" s="183">
        <v>99999</v>
      </c>
      <c r="DZ22" s="183">
        <v>99999</v>
      </c>
      <c r="EA22" s="183">
        <v>99999</v>
      </c>
      <c r="EB22" s="183">
        <v>99999</v>
      </c>
      <c r="EC22" s="183">
        <v>99999</v>
      </c>
      <c r="ED22" s="183">
        <v>99999</v>
      </c>
      <c r="EE22" s="183">
        <v>99999</v>
      </c>
      <c r="EF22" s="183">
        <v>99999</v>
      </c>
      <c r="EG22" s="183">
        <v>99999</v>
      </c>
      <c r="EH22" s="183">
        <v>99999</v>
      </c>
      <c r="EI22" s="183">
        <v>99999</v>
      </c>
      <c r="EJ22" s="183">
        <v>99999</v>
      </c>
      <c r="EK22" s="183">
        <v>99999</v>
      </c>
      <c r="EL22" s="183">
        <v>99999</v>
      </c>
      <c r="EM22" s="183">
        <v>99999</v>
      </c>
      <c r="EN22" s="183">
        <v>99999</v>
      </c>
      <c r="EO22" s="183">
        <v>99999</v>
      </c>
      <c r="EP22" s="183">
        <v>99999</v>
      </c>
      <c r="EQ22" s="183">
        <v>99999</v>
      </c>
      <c r="ER22" s="183">
        <v>99999</v>
      </c>
      <c r="ES22" s="183">
        <v>99999</v>
      </c>
      <c r="ET22" s="183">
        <v>99999</v>
      </c>
      <c r="EU22" s="183">
        <v>99999</v>
      </c>
      <c r="EV22" s="183">
        <v>99999</v>
      </c>
      <c r="EW22" s="183">
        <v>99999</v>
      </c>
      <c r="EX22" s="183">
        <v>99999</v>
      </c>
      <c r="EY22" s="183">
        <v>99999</v>
      </c>
      <c r="EZ22" s="183">
        <v>99999</v>
      </c>
      <c r="FA22" s="183">
        <v>99999</v>
      </c>
      <c r="FB22" s="183">
        <v>99999</v>
      </c>
      <c r="FC22" s="183">
        <v>99999</v>
      </c>
      <c r="FD22" s="183">
        <v>99999</v>
      </c>
      <c r="FE22" s="183">
        <v>99999</v>
      </c>
      <c r="FF22" s="183">
        <v>99999</v>
      </c>
      <c r="FG22" s="183">
        <v>99999</v>
      </c>
      <c r="FH22" s="183">
        <v>99999</v>
      </c>
      <c r="FI22" s="183">
        <v>99999</v>
      </c>
      <c r="FJ22" s="183">
        <v>99999</v>
      </c>
      <c r="FK22" s="183">
        <v>99999</v>
      </c>
      <c r="FL22" s="183">
        <v>99999</v>
      </c>
      <c r="FM22" s="183">
        <v>99999</v>
      </c>
      <c r="FN22" s="183">
        <v>99999</v>
      </c>
      <c r="FO22" s="183">
        <v>99999</v>
      </c>
      <c r="FP22" s="183">
        <v>99999</v>
      </c>
      <c r="FQ22" s="183">
        <v>99999</v>
      </c>
      <c r="FR22" s="183">
        <v>99999</v>
      </c>
      <c r="FS22" s="183">
        <v>99999</v>
      </c>
      <c r="FT22" s="183">
        <v>99999</v>
      </c>
      <c r="FU22" s="183">
        <v>99999</v>
      </c>
      <c r="FV22" s="183">
        <v>99999</v>
      </c>
      <c r="FW22" s="183">
        <v>99999</v>
      </c>
      <c r="FX22" s="183">
        <v>99999</v>
      </c>
      <c r="FY22" s="183">
        <v>99999</v>
      </c>
      <c r="FZ22" s="183">
        <v>99999</v>
      </c>
      <c r="GA22" s="183">
        <v>99999</v>
      </c>
      <c r="GB22" s="183">
        <v>99999</v>
      </c>
      <c r="GC22" s="183">
        <v>99999</v>
      </c>
      <c r="GD22" s="183">
        <v>99999</v>
      </c>
      <c r="GE22" s="183">
        <v>99999</v>
      </c>
      <c r="GF22" s="183">
        <v>99999</v>
      </c>
      <c r="GG22" s="183">
        <v>99999</v>
      </c>
      <c r="GH22" s="183">
        <v>99999</v>
      </c>
      <c r="GI22" s="132">
        <v>99999</v>
      </c>
      <c r="GJ22" s="132">
        <v>99999</v>
      </c>
      <c r="GK22" s="132">
        <v>99999</v>
      </c>
      <c r="GL22" s="132">
        <v>99999</v>
      </c>
      <c r="GM22" s="132">
        <v>99999</v>
      </c>
      <c r="GN22" s="132">
        <v>99999</v>
      </c>
      <c r="GO22" s="132">
        <v>99999</v>
      </c>
      <c r="GP22" s="132">
        <v>99999</v>
      </c>
      <c r="GQ22" s="28">
        <v>16</v>
      </c>
      <c r="GR22" s="128">
        <v>3</v>
      </c>
      <c r="GS22" s="55">
        <f t="shared" si="10"/>
        <v>49</v>
      </c>
      <c r="GT22" s="55">
        <f t="shared" si="37"/>
        <v>49</v>
      </c>
      <c r="GU22" s="29"/>
      <c r="GV22" s="56" t="str">
        <f t="shared" si="42"/>
        <v>26</v>
      </c>
      <c r="GW22" s="59" t="str">
        <f t="shared" si="38"/>
        <v>4</v>
      </c>
      <c r="GX22" s="29">
        <v>17</v>
      </c>
      <c r="GY22" s="85"/>
      <c r="GZ22" s="87" t="str">
        <f t="shared" si="39"/>
        <v>18,16,17,29,6,23,15,22,21,14,30,28,32,20,7,26,1,4,27,19,2,3,31,13,24,10,9,5,8,25,11,</v>
      </c>
      <c r="HA22" s="83" t="str">
        <v>108.67,30,0,0</v>
      </c>
      <c r="HB22" s="56">
        <f t="shared" si="11"/>
        <v>7</v>
      </c>
      <c r="HC22" s="56">
        <f t="shared" si="12"/>
        <v>10</v>
      </c>
      <c r="HD22" s="108">
        <f t="shared" si="0"/>
        <v>108.67</v>
      </c>
      <c r="HE22" s="219">
        <f t="shared" si="13"/>
        <v>0</v>
      </c>
      <c r="HF22" s="55">
        <f t="shared" si="14"/>
        <v>0</v>
      </c>
      <c r="HG22" s="108" t="str">
        <f t="shared" si="15"/>
        <v>FEAS.</v>
      </c>
      <c r="HH22" s="85">
        <f t="shared" si="16"/>
        <v>0</v>
      </c>
      <c r="HI22" s="106">
        <f t="shared" si="17"/>
        <v>45</v>
      </c>
      <c r="HJ22" s="29">
        <v>17</v>
      </c>
      <c r="HK22" s="85">
        <f t="shared" si="18"/>
        <v>1</v>
      </c>
      <c r="HL22" s="85">
        <f t="shared" si="40"/>
        <v>21</v>
      </c>
      <c r="HM22" s="108" cm="1">
        <f t="array" ref="HM22">IF(HJ22&lt;=$HH$1-1,IF(HK22&lt;&gt;HK21,INDEX($M$6:$GP$190,1,HL22+1),INDEX($M$6:$GP$190,MIN(HL22,HL21)+1,MAX(HL22,HL21)+1))+IF(HK22&lt;&gt;HK23,INDEX($M$6:$GP$190,1,HL22+1),0),"")</f>
        <v>0.57999999999999996</v>
      </c>
      <c r="HN22" s="396" t="str">
        <f ca="1">IF(ISNUMBER(HL22),'Vehicle site info'!AK25,"")</f>
        <v>9:58 AM, 9:00 AM, 1</v>
      </c>
      <c r="HO22" s="93"/>
      <c r="HP22" s="449"/>
      <c r="HQ22" s="161"/>
      <c r="HR22" s="161"/>
      <c r="HS22" s="161"/>
      <c r="HU22" s="75">
        <v>17</v>
      </c>
      <c r="HV22" s="77" t="str">
        <f t="shared" si="20"/>
        <v>,13,12,18,16,17,29,6,23,15,22,21,14,30,28,32,20,7,-17,26,4,27,19,2,3,31,24,10,9,5,8,25,11,</v>
      </c>
      <c r="HW22" s="78" t="str">
        <f t="shared" si="21"/>
        <v>,13,12,18,16,1,29,6,23,15,22,21,14,30,28,32,20,7,-17,26,4,27,19,2,3,31,24,10,9,5,8,25,11,</v>
      </c>
      <c r="HX22" s="88" t="str">
        <f t="shared" si="22"/>
        <v>13,12,18,16,1,29,6,23,15,22,21,14,30,28,32,20,7,17,26,4,27,19,2,3,31,24,10,9,5,8,25,11,</v>
      </c>
      <c r="HY22" s="68" t="str">
        <v>139.45,30,0,0</v>
      </c>
      <c r="HZ22" s="75">
        <f t="shared" si="23"/>
        <v>7</v>
      </c>
      <c r="IA22" s="75">
        <f t="shared" si="24"/>
        <v>10</v>
      </c>
      <c r="IB22" s="387">
        <f t="shared" si="25"/>
        <v>139.44999999999999</v>
      </c>
      <c r="IC22" s="143">
        <f t="shared" si="26"/>
        <v>0</v>
      </c>
      <c r="ID22" s="75">
        <f t="shared" si="43"/>
        <v>0</v>
      </c>
      <c r="IE22" s="76">
        <f t="shared" si="27"/>
        <v>139.44999999999999</v>
      </c>
      <c r="IF22" s="446">
        <f t="shared" si="28"/>
        <v>17</v>
      </c>
      <c r="IG22" s="88" t="str">
        <f t="shared" ca="1" si="29"/>
        <v>Feasible outcome with fleet distance = 102.62 at i=  4</v>
      </c>
      <c r="IH22" s="30">
        <f t="shared" ca="1" si="30"/>
        <v>6</v>
      </c>
      <c r="II22" s="108">
        <f t="shared" ca="1" si="31"/>
        <v>102.62</v>
      </c>
      <c r="IJ22" s="133" t="str">
        <f t="shared" ca="1" si="32"/>
        <v xml:space="preserve"> Reposition index 17 between indices 16 and 29</v>
      </c>
      <c r="IK22" s="86">
        <v>17</v>
      </c>
      <c r="IL22" s="382" t="str">
        <f ca="1">IF(OR(SMALL($II$6:$II$190,IK22)=99999,SMALL($II$6:$II$190,IK22)=MAX($IL$6:IL21)),"-",SMALL($II$6:$II$190,IK22))</f>
        <v>-</v>
      </c>
      <c r="IM22" s="153" t="str">
        <f t="shared" ca="1" si="44"/>
        <v>-</v>
      </c>
      <c r="IN22" s="154" t="str">
        <f t="shared" ca="1" si="45"/>
        <v>-</v>
      </c>
      <c r="IO22" s="141">
        <f t="shared" si="2"/>
        <v>17</v>
      </c>
      <c r="IP22" s="75">
        <f t="shared" ca="1" si="34"/>
        <v>16</v>
      </c>
      <c r="IQ22" s="387">
        <f t="shared" ca="1" si="3"/>
        <v>110.14</v>
      </c>
      <c r="IR22" s="386">
        <f t="shared" ca="1" si="35"/>
        <v>110.14</v>
      </c>
      <c r="IS22" s="75">
        <v>17</v>
      </c>
      <c r="IT22" s="386">
        <f ca="1">IF(OR(SMALL($IR$6:IR$190,IS22)=99999,SMALL($IR$6:$IR$190,IS22)=MAX($IT$6:IT21)),"-",SMALL($IR$6:$IR$190,IS22))</f>
        <v>108.88</v>
      </c>
      <c r="IU22" s="76">
        <f t="shared" ca="1" si="46"/>
        <v>30</v>
      </c>
      <c r="IV22" s="75" t="str">
        <f t="shared" ca="1" si="47"/>
        <v>30 and 28</v>
      </c>
      <c r="IW22" s="7">
        <v>17</v>
      </c>
      <c r="IX22" s="1">
        <f t="shared" si="52"/>
        <v>15</v>
      </c>
      <c r="IY22" s="7">
        <f t="shared" si="49"/>
        <v>21</v>
      </c>
      <c r="IZ22" s="223" cm="1">
        <f t="array" ref="IZ22">IF(IW22&lt;=$HH$1-1,
IF(IX22&lt;&gt;IX21,
INDEX($M$6:$GP$190,1,IY22+1),INDEX($M$6:$GP$190,MIN(IY22,IY21)+1,MAX(IY22,IY21)+1))+IF(IX22&lt;&gt;IX23,INDEX($M$6:$GP$190,1,IY22+1),0),"")</f>
        <v>0.57999999999999996</v>
      </c>
      <c r="JA22" s="7" t="str">
        <f t="shared" ca="1" si="50"/>
        <v>9:58 AM, 9:00 AM, 1</v>
      </c>
    </row>
    <row r="23" spans="1:274" ht="17" thickBot="1" x14ac:dyDescent="0.25">
      <c r="A23" s="282">
        <f>+Input!D36</f>
        <v>1.25</v>
      </c>
      <c r="B23" s="1">
        <v>18</v>
      </c>
      <c r="C23" s="188">
        <f t="shared" si="4"/>
        <v>1</v>
      </c>
      <c r="D23" s="54">
        <f t="shared" si="5"/>
        <v>14</v>
      </c>
      <c r="E23" s="18">
        <f t="shared" si="6"/>
        <v>2.3199999999999998</v>
      </c>
      <c r="F23" s="1">
        <f t="shared" ca="1" si="7"/>
        <v>1.25</v>
      </c>
      <c r="G23" s="1"/>
      <c r="K23" s="7"/>
      <c r="L23" s="291">
        <v>17</v>
      </c>
      <c r="M23" s="220"/>
      <c r="N23" s="392"/>
      <c r="O23" s="392"/>
      <c r="P23" s="392"/>
      <c r="Q23" s="392"/>
      <c r="R23" s="392"/>
      <c r="S23" s="392"/>
      <c r="T23" s="392"/>
      <c r="U23" s="392"/>
      <c r="V23" s="392"/>
      <c r="W23" s="392"/>
      <c r="X23" s="392"/>
      <c r="Y23" s="392"/>
      <c r="Z23" s="392"/>
      <c r="AA23" s="392"/>
      <c r="AB23" s="392"/>
      <c r="AC23" s="392"/>
      <c r="AD23" s="392" t="s">
        <v>11</v>
      </c>
      <c r="AE23" s="282">
        <f>+Input!AE20</f>
        <v>4.8</v>
      </c>
      <c r="AF23" s="282">
        <f>+Input!AF20</f>
        <v>13.62</v>
      </c>
      <c r="AG23" s="282">
        <f>+Input!AG20</f>
        <v>22.12</v>
      </c>
      <c r="AH23" s="282">
        <f>+Input!AH20</f>
        <v>21.28</v>
      </c>
      <c r="AI23" s="282">
        <f>+Input!AI20</f>
        <v>20.71</v>
      </c>
      <c r="AJ23" s="282">
        <f>+Input!AJ20</f>
        <v>21.96</v>
      </c>
      <c r="AK23" s="282">
        <f>+Input!AK20</f>
        <v>13.91</v>
      </c>
      <c r="AL23" s="282">
        <f>+Input!AL20</f>
        <v>14.1</v>
      </c>
      <c r="AM23" s="282">
        <f>+Input!AM20</f>
        <v>11.91</v>
      </c>
      <c r="AN23" s="282">
        <f>+Input!AN20</f>
        <v>13.98</v>
      </c>
      <c r="AO23" s="282">
        <f>+Input!AO20</f>
        <v>23.08</v>
      </c>
      <c r="AP23" s="282">
        <f>+Input!AP20</f>
        <v>20.28</v>
      </c>
      <c r="AQ23" s="282">
        <f>+Input!AQ20</f>
        <v>23.31</v>
      </c>
      <c r="AR23" s="282">
        <f>+Input!AR20</f>
        <v>14.31</v>
      </c>
      <c r="AS23" s="416">
        <f>+Input!AS20</f>
        <v>16.010000000000002</v>
      </c>
      <c r="AT23" s="182">
        <v>99999</v>
      </c>
      <c r="AU23" s="182">
        <v>99999</v>
      </c>
      <c r="AV23" s="182">
        <v>99999</v>
      </c>
      <c r="AW23" s="182">
        <v>99999</v>
      </c>
      <c r="AX23" s="182">
        <v>99999</v>
      </c>
      <c r="AY23" s="182">
        <v>99999</v>
      </c>
      <c r="AZ23" s="182">
        <v>99999</v>
      </c>
      <c r="BA23" s="182">
        <v>99999</v>
      </c>
      <c r="BB23" s="182">
        <v>99999</v>
      </c>
      <c r="BC23" s="182">
        <v>99999</v>
      </c>
      <c r="BD23" s="182">
        <v>99999</v>
      </c>
      <c r="BE23" s="182">
        <v>99999</v>
      </c>
      <c r="BF23" s="182">
        <v>99999</v>
      </c>
      <c r="BG23" s="182">
        <v>99999</v>
      </c>
      <c r="BH23" s="182">
        <v>99999</v>
      </c>
      <c r="BI23" s="182">
        <v>99999</v>
      </c>
      <c r="BJ23" s="182">
        <v>99999</v>
      </c>
      <c r="BK23" s="182">
        <v>99999</v>
      </c>
      <c r="BL23" s="182">
        <v>99999</v>
      </c>
      <c r="BM23" s="182">
        <v>99999</v>
      </c>
      <c r="BN23" s="182">
        <v>99999</v>
      </c>
      <c r="BO23" s="182">
        <v>99999</v>
      </c>
      <c r="BP23" s="182">
        <v>99999</v>
      </c>
      <c r="BQ23" s="182">
        <v>99999</v>
      </c>
      <c r="BR23" s="182">
        <v>99999</v>
      </c>
      <c r="BS23" s="182">
        <v>99999</v>
      </c>
      <c r="BT23" s="182">
        <v>99999</v>
      </c>
      <c r="BU23" s="182">
        <v>99999</v>
      </c>
      <c r="BV23" s="182">
        <v>99999</v>
      </c>
      <c r="BW23" s="182">
        <v>99999</v>
      </c>
      <c r="BX23" s="182">
        <v>99999</v>
      </c>
      <c r="BY23" s="182">
        <v>99999</v>
      </c>
      <c r="BZ23" s="182">
        <v>99999</v>
      </c>
      <c r="CA23" s="182">
        <v>99999</v>
      </c>
      <c r="CB23" s="182">
        <v>99999</v>
      </c>
      <c r="CC23" s="182">
        <v>99999</v>
      </c>
      <c r="CD23" s="182">
        <v>99999</v>
      </c>
      <c r="CE23" s="182">
        <v>99999</v>
      </c>
      <c r="CF23" s="182">
        <v>99999</v>
      </c>
      <c r="CG23" s="182">
        <v>99999</v>
      </c>
      <c r="CH23" s="182">
        <v>99999</v>
      </c>
      <c r="CI23" s="182">
        <v>99999</v>
      </c>
      <c r="CJ23" s="182">
        <v>99999</v>
      </c>
      <c r="CK23" s="182">
        <v>99999</v>
      </c>
      <c r="CL23" s="182">
        <v>99999</v>
      </c>
      <c r="CM23" s="182">
        <v>99999</v>
      </c>
      <c r="CN23" s="182">
        <v>99999</v>
      </c>
      <c r="CO23" s="183">
        <v>99999</v>
      </c>
      <c r="CP23" s="183">
        <v>99999</v>
      </c>
      <c r="CQ23" s="183">
        <v>99999</v>
      </c>
      <c r="CR23" s="183">
        <v>99999</v>
      </c>
      <c r="CS23" s="183">
        <v>99999</v>
      </c>
      <c r="CT23" s="183">
        <v>99999</v>
      </c>
      <c r="CU23" s="183">
        <v>99999</v>
      </c>
      <c r="CV23" s="183">
        <v>99999</v>
      </c>
      <c r="CW23" s="183">
        <v>99999</v>
      </c>
      <c r="CX23" s="183">
        <v>99999</v>
      </c>
      <c r="CY23" s="183">
        <v>99999</v>
      </c>
      <c r="CZ23" s="183">
        <v>99999</v>
      </c>
      <c r="DA23" s="183">
        <v>99999</v>
      </c>
      <c r="DB23" s="183">
        <v>99999</v>
      </c>
      <c r="DC23" s="183">
        <v>99999</v>
      </c>
      <c r="DD23" s="183">
        <v>99999</v>
      </c>
      <c r="DE23" s="183">
        <v>99999</v>
      </c>
      <c r="DF23" s="183">
        <v>99999</v>
      </c>
      <c r="DG23" s="183">
        <v>99999</v>
      </c>
      <c r="DH23" s="183">
        <v>99999</v>
      </c>
      <c r="DI23" s="183">
        <v>99999</v>
      </c>
      <c r="DJ23" s="183">
        <v>99999</v>
      </c>
      <c r="DK23" s="183">
        <v>99999</v>
      </c>
      <c r="DL23" s="183">
        <v>99999</v>
      </c>
      <c r="DM23" s="183">
        <v>99999</v>
      </c>
      <c r="DN23" s="183">
        <v>99999</v>
      </c>
      <c r="DO23" s="183">
        <v>99999</v>
      </c>
      <c r="DP23" s="183">
        <v>99999</v>
      </c>
      <c r="DQ23" s="183">
        <v>99999</v>
      </c>
      <c r="DR23" s="183">
        <v>99999</v>
      </c>
      <c r="DS23" s="183">
        <v>99999</v>
      </c>
      <c r="DT23" s="183">
        <v>99999</v>
      </c>
      <c r="DU23" s="183">
        <v>99999</v>
      </c>
      <c r="DV23" s="183">
        <v>99999</v>
      </c>
      <c r="DW23" s="183">
        <v>99999</v>
      </c>
      <c r="DX23" s="183">
        <v>99999</v>
      </c>
      <c r="DY23" s="183">
        <v>99999</v>
      </c>
      <c r="DZ23" s="183">
        <v>99999</v>
      </c>
      <c r="EA23" s="183">
        <v>99999</v>
      </c>
      <c r="EB23" s="183">
        <v>99999</v>
      </c>
      <c r="EC23" s="183">
        <v>99999</v>
      </c>
      <c r="ED23" s="183">
        <v>99999</v>
      </c>
      <c r="EE23" s="183">
        <v>99999</v>
      </c>
      <c r="EF23" s="183">
        <v>99999</v>
      </c>
      <c r="EG23" s="183">
        <v>99999</v>
      </c>
      <c r="EH23" s="183">
        <v>99999</v>
      </c>
      <c r="EI23" s="183">
        <v>99999</v>
      </c>
      <c r="EJ23" s="183">
        <v>99999</v>
      </c>
      <c r="EK23" s="183">
        <v>99999</v>
      </c>
      <c r="EL23" s="183">
        <v>99999</v>
      </c>
      <c r="EM23" s="183">
        <v>99999</v>
      </c>
      <c r="EN23" s="183">
        <v>99999</v>
      </c>
      <c r="EO23" s="183">
        <v>99999</v>
      </c>
      <c r="EP23" s="183">
        <v>99999</v>
      </c>
      <c r="EQ23" s="183">
        <v>99999</v>
      </c>
      <c r="ER23" s="183">
        <v>99999</v>
      </c>
      <c r="ES23" s="183">
        <v>99999</v>
      </c>
      <c r="ET23" s="183">
        <v>99999</v>
      </c>
      <c r="EU23" s="183">
        <v>99999</v>
      </c>
      <c r="EV23" s="183">
        <v>99999</v>
      </c>
      <c r="EW23" s="183">
        <v>99999</v>
      </c>
      <c r="EX23" s="183">
        <v>99999</v>
      </c>
      <c r="EY23" s="183">
        <v>99999</v>
      </c>
      <c r="EZ23" s="183">
        <v>99999</v>
      </c>
      <c r="FA23" s="183">
        <v>99999</v>
      </c>
      <c r="FB23" s="183">
        <v>99999</v>
      </c>
      <c r="FC23" s="183">
        <v>99999</v>
      </c>
      <c r="FD23" s="183">
        <v>99999</v>
      </c>
      <c r="FE23" s="183">
        <v>99999</v>
      </c>
      <c r="FF23" s="183">
        <v>99999</v>
      </c>
      <c r="FG23" s="183">
        <v>99999</v>
      </c>
      <c r="FH23" s="183">
        <v>99999</v>
      </c>
      <c r="FI23" s="183">
        <v>99999</v>
      </c>
      <c r="FJ23" s="183">
        <v>99999</v>
      </c>
      <c r="FK23" s="183">
        <v>99999</v>
      </c>
      <c r="FL23" s="183">
        <v>99999</v>
      </c>
      <c r="FM23" s="183">
        <v>99999</v>
      </c>
      <c r="FN23" s="183">
        <v>99999</v>
      </c>
      <c r="FO23" s="183">
        <v>99999</v>
      </c>
      <c r="FP23" s="183">
        <v>99999</v>
      </c>
      <c r="FQ23" s="183">
        <v>99999</v>
      </c>
      <c r="FR23" s="183">
        <v>99999</v>
      </c>
      <c r="FS23" s="183">
        <v>99999</v>
      </c>
      <c r="FT23" s="183">
        <v>99999</v>
      </c>
      <c r="FU23" s="183">
        <v>99999</v>
      </c>
      <c r="FV23" s="183">
        <v>99999</v>
      </c>
      <c r="FW23" s="183">
        <v>99999</v>
      </c>
      <c r="FX23" s="183">
        <v>99999</v>
      </c>
      <c r="FY23" s="183">
        <v>99999</v>
      </c>
      <c r="FZ23" s="183">
        <v>99999</v>
      </c>
      <c r="GA23" s="183">
        <v>99999</v>
      </c>
      <c r="GB23" s="183">
        <v>99999</v>
      </c>
      <c r="GC23" s="183">
        <v>99999</v>
      </c>
      <c r="GD23" s="183">
        <v>99999</v>
      </c>
      <c r="GE23" s="183">
        <v>99999</v>
      </c>
      <c r="GF23" s="183">
        <v>99999</v>
      </c>
      <c r="GG23" s="183">
        <v>99999</v>
      </c>
      <c r="GH23" s="183">
        <v>99999</v>
      </c>
      <c r="GI23" s="132">
        <v>99999</v>
      </c>
      <c r="GJ23" s="132">
        <v>99999</v>
      </c>
      <c r="GK23" s="132">
        <v>99999</v>
      </c>
      <c r="GL23" s="132">
        <v>99999</v>
      </c>
      <c r="GM23" s="132">
        <v>99999</v>
      </c>
      <c r="GN23" s="132">
        <v>99999</v>
      </c>
      <c r="GO23" s="132">
        <v>99999</v>
      </c>
      <c r="GP23" s="132">
        <v>99999</v>
      </c>
      <c r="GQ23" s="28">
        <v>17</v>
      </c>
      <c r="GR23" s="128">
        <v>1</v>
      </c>
      <c r="GS23" s="55">
        <f t="shared" si="10"/>
        <v>51</v>
      </c>
      <c r="GT23" s="55">
        <f t="shared" si="37"/>
        <v>52</v>
      </c>
      <c r="GU23" s="29"/>
      <c r="GV23" s="56" t="str">
        <f t="shared" si="42"/>
        <v>4</v>
      </c>
      <c r="GW23" s="59" t="str">
        <f t="shared" si="38"/>
        <v>27</v>
      </c>
      <c r="GX23" s="29">
        <v>18</v>
      </c>
      <c r="GY23" s="85"/>
      <c r="GZ23" s="87" t="str">
        <f t="shared" si="39"/>
        <v>18,16,17,29,6,23,15,22,21,14,30,28,32,20,7,26,4,1,27,19,2,3,31,13,24,10,9,5,8,25,11,</v>
      </c>
      <c r="HA23" s="83" t="str">
        <v>107.61,30,0,0</v>
      </c>
      <c r="HB23" s="56">
        <f t="shared" si="11"/>
        <v>7</v>
      </c>
      <c r="HC23" s="56">
        <f t="shared" si="12"/>
        <v>10</v>
      </c>
      <c r="HD23" s="108">
        <f t="shared" si="0"/>
        <v>107.61</v>
      </c>
      <c r="HE23" s="219">
        <f t="shared" si="13"/>
        <v>0</v>
      </c>
      <c r="HF23" s="55">
        <f t="shared" si="14"/>
        <v>0</v>
      </c>
      <c r="HG23" s="108" t="str">
        <f t="shared" si="15"/>
        <v>FEAS.</v>
      </c>
      <c r="HH23" s="85">
        <f t="shared" si="16"/>
        <v>0</v>
      </c>
      <c r="HI23" s="106">
        <f t="shared" si="17"/>
        <v>48</v>
      </c>
      <c r="HJ23" s="29">
        <v>18</v>
      </c>
      <c r="HK23" s="85">
        <f t="shared" si="18"/>
        <v>1</v>
      </c>
      <c r="HL23" s="395">
        <f t="shared" si="40"/>
        <v>14</v>
      </c>
      <c r="HM23" s="108" cm="1">
        <f t="array" ref="HM23">IF(HJ23&lt;=$HH$1-1,IF(HK23&lt;&gt;HK22,INDEX($M$6:$GP$190,1,HL23+1),INDEX($M$6:$GP$190,MIN(HL23,HL22)+1,MAX(HL23,HL22)+1))+IF(HK23&lt;&gt;HK24,INDEX($M$6:$GP$190,1,HL23+1),0),"")</f>
        <v>2.3199999999999998</v>
      </c>
      <c r="HN23" s="396" t="str">
        <f ca="1">IF(ISNUMBER(HL23),'Vehicle site info'!AK26,"")</f>
        <v>10:04 AM, 6:00 AM, 1</v>
      </c>
      <c r="HO23" s="93"/>
      <c r="HP23" s="449"/>
      <c r="HQ23" s="40"/>
      <c r="HR23" s="40"/>
      <c r="HS23" s="5"/>
      <c r="HU23" s="75">
        <v>18</v>
      </c>
      <c r="HV23" s="77" t="str">
        <f t="shared" si="20"/>
        <v>,13,12,18,16,17,29,6,23,15,22,21,14,30,28,32,20,7,-18,26,4,27,19,2,3,31,24,10,9,5,8,25,11,</v>
      </c>
      <c r="HW23" s="78" t="str">
        <f t="shared" si="21"/>
        <v>,13,12,1,16,17,29,6,23,15,22,21,14,30,28,32,20,7,-18,26,4,27,19,2,3,31,24,10,9,5,8,25,11,</v>
      </c>
      <c r="HX23" s="167" t="str">
        <f t="shared" si="22"/>
        <v>13,12,1,16,17,29,6,23,15,22,21,14,30,28,32,20,7,18,26,4,27,19,2,3,31,24,10,9,5,8,25,11,</v>
      </c>
      <c r="HY23" s="68" t="str">
        <v>134.04,30,0,0</v>
      </c>
      <c r="HZ23" s="75">
        <f t="shared" si="23"/>
        <v>7</v>
      </c>
      <c r="IA23" s="75">
        <f t="shared" si="24"/>
        <v>10</v>
      </c>
      <c r="IB23" s="387">
        <f t="shared" si="25"/>
        <v>134.04</v>
      </c>
      <c r="IC23" s="143">
        <f t="shared" si="26"/>
        <v>0</v>
      </c>
      <c r="ID23" s="75">
        <f t="shared" si="43"/>
        <v>0</v>
      </c>
      <c r="IE23" s="76">
        <f t="shared" si="27"/>
        <v>134.04</v>
      </c>
      <c r="IF23" s="446">
        <f t="shared" si="28"/>
        <v>18</v>
      </c>
      <c r="IG23" s="88" t="str">
        <f t="shared" ca="1" si="29"/>
        <v>Feasible outcome with fleet distance = 102.62 at i=  2</v>
      </c>
      <c r="IH23" s="30">
        <f t="shared" ca="1" si="30"/>
        <v>6</v>
      </c>
      <c r="II23" s="108">
        <f t="shared" ca="1" si="31"/>
        <v>102.62</v>
      </c>
      <c r="IJ23" s="133" t="str">
        <f t="shared" ca="1" si="32"/>
        <v xml:space="preserve"> Reposition index 18 between indices 12 and 16</v>
      </c>
      <c r="IK23" s="86">
        <v>18</v>
      </c>
      <c r="IL23" s="382" t="str">
        <f ca="1">IF(OR(SMALL($II$6:$II$190,IK23)=99999,SMALL($II$6:$II$190,IK23)=MAX($IL$6:IL22)),"-",SMALL($II$6:$II$190,IK23))</f>
        <v>-</v>
      </c>
      <c r="IM23" s="153" t="str">
        <f t="shared" ca="1" si="44"/>
        <v>-</v>
      </c>
      <c r="IN23" s="154" t="str">
        <f t="shared" ca="1" si="45"/>
        <v>-</v>
      </c>
      <c r="IO23" s="141">
        <f t="shared" si="2"/>
        <v>18</v>
      </c>
      <c r="IP23" s="75">
        <f t="shared" ca="1" si="34"/>
        <v>16</v>
      </c>
      <c r="IQ23" s="387">
        <f t="shared" ca="1" si="3"/>
        <v>111.05</v>
      </c>
      <c r="IR23" s="386">
        <f t="shared" ca="1" si="35"/>
        <v>111.05</v>
      </c>
      <c r="IS23" s="75">
        <v>18</v>
      </c>
      <c r="IT23" s="386">
        <f ca="1">IF(OR(SMALL($IR$6:IR$190,IS23)=99999,SMALL($IR$6:$IR$190,IS23)=MAX($IT$6:IT22)),"-",SMALL($IR$6:$IR$190,IS23))</f>
        <v>108.91</v>
      </c>
      <c r="IU23" s="76">
        <f t="shared" ca="1" si="46"/>
        <v>25</v>
      </c>
      <c r="IV23" s="75" t="str">
        <f ca="1">IF(IU23="-","-",OFFSET($IO$5,IU23,0)&amp;" and "&amp;OFFSET($IP$5,IU23,0))</f>
        <v>25 and 13</v>
      </c>
      <c r="IW23" s="7">
        <v>18</v>
      </c>
      <c r="IX23" s="1">
        <f t="shared" si="52"/>
        <v>15</v>
      </c>
      <c r="IY23" s="7">
        <f t="shared" si="49"/>
        <v>14</v>
      </c>
      <c r="IZ23" s="223" cm="1">
        <f t="array" ref="IZ23">IF(IW23&lt;=$HH$1-1,
IF(IX23&lt;&gt;IX22,
INDEX($M$6:$GP$190,1,IY23+1),INDEX($M$6:$GP$190,MIN(IY23,IY22)+1,MAX(IY23,IY22)+1))+IF(IX23&lt;&gt;IX24,INDEX($M$6:$GP$190,1,IY23+1),0),"")</f>
        <v>2.3199999999999998</v>
      </c>
      <c r="JA23" s="7" t="str">
        <f t="shared" ca="1" si="50"/>
        <v>10:04 AM, 6:00 AM, 1</v>
      </c>
    </row>
    <row r="24" spans="1:274" ht="18" thickBot="1" x14ac:dyDescent="0.25">
      <c r="A24" s="282">
        <f>+Input!D37</f>
        <v>1.25</v>
      </c>
      <c r="B24" s="1">
        <v>19</v>
      </c>
      <c r="C24" s="188">
        <f t="shared" si="4"/>
        <v>1</v>
      </c>
      <c r="D24" s="54">
        <f t="shared" si="5"/>
        <v>23</v>
      </c>
      <c r="E24" s="18">
        <f t="shared" si="6"/>
        <v>2.67</v>
      </c>
      <c r="F24" s="1">
        <f t="shared" ca="1" si="7"/>
        <v>1.25</v>
      </c>
      <c r="G24" s="1"/>
      <c r="K24" s="7"/>
      <c r="L24" s="291">
        <v>18</v>
      </c>
      <c r="M24" s="220"/>
      <c r="N24" s="392"/>
      <c r="O24" s="392"/>
      <c r="P24" s="392"/>
      <c r="Q24" s="392"/>
      <c r="R24" s="392"/>
      <c r="S24" s="392"/>
      <c r="T24" s="392"/>
      <c r="U24" s="392"/>
      <c r="V24" s="392"/>
      <c r="W24" s="392"/>
      <c r="X24" s="392"/>
      <c r="Y24" s="392"/>
      <c r="Z24" s="392"/>
      <c r="AA24" s="392"/>
      <c r="AB24" s="392"/>
      <c r="AC24" s="392"/>
      <c r="AD24" s="392"/>
      <c r="AE24" s="392" t="s">
        <v>11</v>
      </c>
      <c r="AF24" s="282">
        <f>+Input!AF21</f>
        <v>19.09</v>
      </c>
      <c r="AG24" s="282">
        <f>+Input!AG21</f>
        <v>17.48</v>
      </c>
      <c r="AH24" s="282">
        <f>+Input!AH21</f>
        <v>26.74</v>
      </c>
      <c r="AI24" s="282">
        <f>+Input!AI21</f>
        <v>26.18</v>
      </c>
      <c r="AJ24" s="282">
        <f>+Input!AJ21</f>
        <v>27.43</v>
      </c>
      <c r="AK24" s="282">
        <f>+Input!AK21</f>
        <v>19.38</v>
      </c>
      <c r="AL24" s="282">
        <f>+Input!AL21</f>
        <v>19.57</v>
      </c>
      <c r="AM24" s="282">
        <f>+Input!AM21</f>
        <v>14.8</v>
      </c>
      <c r="AN24" s="282">
        <f>+Input!AN21</f>
        <v>19.45</v>
      </c>
      <c r="AO24" s="282">
        <f>+Input!AO21</f>
        <v>28.55</v>
      </c>
      <c r="AP24" s="282">
        <f>+Input!AP21</f>
        <v>25.75</v>
      </c>
      <c r="AQ24" s="282">
        <f>+Input!AQ21</f>
        <v>28.78</v>
      </c>
      <c r="AR24" s="282">
        <f>+Input!AR21</f>
        <v>19.78</v>
      </c>
      <c r="AS24" s="416">
        <f>+Input!AS21</f>
        <v>19.05</v>
      </c>
      <c r="AT24" s="182">
        <v>99999</v>
      </c>
      <c r="AU24" s="182">
        <v>99999</v>
      </c>
      <c r="AV24" s="182">
        <v>99999</v>
      </c>
      <c r="AW24" s="182">
        <v>99999</v>
      </c>
      <c r="AX24" s="182">
        <v>99999</v>
      </c>
      <c r="AY24" s="182">
        <v>99999</v>
      </c>
      <c r="AZ24" s="182">
        <v>99999</v>
      </c>
      <c r="BA24" s="182">
        <v>99999</v>
      </c>
      <c r="BB24" s="182">
        <v>99999</v>
      </c>
      <c r="BC24" s="182">
        <v>99999</v>
      </c>
      <c r="BD24" s="182">
        <v>99999</v>
      </c>
      <c r="BE24" s="182">
        <v>99999</v>
      </c>
      <c r="BF24" s="182">
        <v>99999</v>
      </c>
      <c r="BG24" s="182">
        <v>99999</v>
      </c>
      <c r="BH24" s="182">
        <v>99999</v>
      </c>
      <c r="BI24" s="182">
        <v>99999</v>
      </c>
      <c r="BJ24" s="182">
        <v>99999</v>
      </c>
      <c r="BK24" s="182">
        <v>99999</v>
      </c>
      <c r="BL24" s="182">
        <v>99999</v>
      </c>
      <c r="BM24" s="182">
        <v>99999</v>
      </c>
      <c r="BN24" s="182">
        <v>99999</v>
      </c>
      <c r="BO24" s="182">
        <v>99999</v>
      </c>
      <c r="BP24" s="182">
        <v>99999</v>
      </c>
      <c r="BQ24" s="182">
        <v>99999</v>
      </c>
      <c r="BR24" s="182">
        <v>99999</v>
      </c>
      <c r="BS24" s="182">
        <v>99999</v>
      </c>
      <c r="BT24" s="182">
        <v>99999</v>
      </c>
      <c r="BU24" s="182">
        <v>99999</v>
      </c>
      <c r="BV24" s="182">
        <v>99999</v>
      </c>
      <c r="BW24" s="182">
        <v>99999</v>
      </c>
      <c r="BX24" s="182">
        <v>99999</v>
      </c>
      <c r="BY24" s="182">
        <v>99999</v>
      </c>
      <c r="BZ24" s="182">
        <v>99999</v>
      </c>
      <c r="CA24" s="182">
        <v>99999</v>
      </c>
      <c r="CB24" s="182">
        <v>99999</v>
      </c>
      <c r="CC24" s="182">
        <v>99999</v>
      </c>
      <c r="CD24" s="182">
        <v>99999</v>
      </c>
      <c r="CE24" s="182">
        <v>99999</v>
      </c>
      <c r="CF24" s="182">
        <v>99999</v>
      </c>
      <c r="CG24" s="182">
        <v>99999</v>
      </c>
      <c r="CH24" s="182">
        <v>99999</v>
      </c>
      <c r="CI24" s="182">
        <v>99999</v>
      </c>
      <c r="CJ24" s="182">
        <v>99999</v>
      </c>
      <c r="CK24" s="182">
        <v>99999</v>
      </c>
      <c r="CL24" s="182">
        <v>99999</v>
      </c>
      <c r="CM24" s="182">
        <v>99999</v>
      </c>
      <c r="CN24" s="182">
        <v>99999</v>
      </c>
      <c r="CO24" s="183">
        <v>99999</v>
      </c>
      <c r="CP24" s="183">
        <v>99999</v>
      </c>
      <c r="CQ24" s="183">
        <v>99999</v>
      </c>
      <c r="CR24" s="183">
        <v>99999</v>
      </c>
      <c r="CS24" s="183">
        <v>99999</v>
      </c>
      <c r="CT24" s="183">
        <v>99999</v>
      </c>
      <c r="CU24" s="183">
        <v>99999</v>
      </c>
      <c r="CV24" s="183">
        <v>99999</v>
      </c>
      <c r="CW24" s="183">
        <v>99999</v>
      </c>
      <c r="CX24" s="183">
        <v>99999</v>
      </c>
      <c r="CY24" s="183">
        <v>99999</v>
      </c>
      <c r="CZ24" s="183">
        <v>99999</v>
      </c>
      <c r="DA24" s="183">
        <v>99999</v>
      </c>
      <c r="DB24" s="183">
        <v>99999</v>
      </c>
      <c r="DC24" s="183">
        <v>99999</v>
      </c>
      <c r="DD24" s="183">
        <v>99999</v>
      </c>
      <c r="DE24" s="183">
        <v>99999</v>
      </c>
      <c r="DF24" s="183">
        <v>99999</v>
      </c>
      <c r="DG24" s="183">
        <v>99999</v>
      </c>
      <c r="DH24" s="183">
        <v>99999</v>
      </c>
      <c r="DI24" s="183">
        <v>99999</v>
      </c>
      <c r="DJ24" s="183">
        <v>99999</v>
      </c>
      <c r="DK24" s="183">
        <v>99999</v>
      </c>
      <c r="DL24" s="183">
        <v>99999</v>
      </c>
      <c r="DM24" s="183">
        <v>99999</v>
      </c>
      <c r="DN24" s="183">
        <v>99999</v>
      </c>
      <c r="DO24" s="183">
        <v>99999</v>
      </c>
      <c r="DP24" s="183">
        <v>99999</v>
      </c>
      <c r="DQ24" s="183">
        <v>99999</v>
      </c>
      <c r="DR24" s="183">
        <v>99999</v>
      </c>
      <c r="DS24" s="183">
        <v>99999</v>
      </c>
      <c r="DT24" s="183">
        <v>99999</v>
      </c>
      <c r="DU24" s="183">
        <v>99999</v>
      </c>
      <c r="DV24" s="183">
        <v>99999</v>
      </c>
      <c r="DW24" s="183">
        <v>99999</v>
      </c>
      <c r="DX24" s="183">
        <v>99999</v>
      </c>
      <c r="DY24" s="183">
        <v>99999</v>
      </c>
      <c r="DZ24" s="183">
        <v>99999</v>
      </c>
      <c r="EA24" s="183">
        <v>99999</v>
      </c>
      <c r="EB24" s="183">
        <v>99999</v>
      </c>
      <c r="EC24" s="183">
        <v>99999</v>
      </c>
      <c r="ED24" s="183">
        <v>99999</v>
      </c>
      <c r="EE24" s="183">
        <v>99999</v>
      </c>
      <c r="EF24" s="183">
        <v>99999</v>
      </c>
      <c r="EG24" s="183">
        <v>99999</v>
      </c>
      <c r="EH24" s="183">
        <v>99999</v>
      </c>
      <c r="EI24" s="183">
        <v>99999</v>
      </c>
      <c r="EJ24" s="183">
        <v>99999</v>
      </c>
      <c r="EK24" s="183">
        <v>99999</v>
      </c>
      <c r="EL24" s="183">
        <v>99999</v>
      </c>
      <c r="EM24" s="183">
        <v>99999</v>
      </c>
      <c r="EN24" s="183">
        <v>99999</v>
      </c>
      <c r="EO24" s="183">
        <v>99999</v>
      </c>
      <c r="EP24" s="183">
        <v>99999</v>
      </c>
      <c r="EQ24" s="183">
        <v>99999</v>
      </c>
      <c r="ER24" s="183">
        <v>99999</v>
      </c>
      <c r="ES24" s="183">
        <v>99999</v>
      </c>
      <c r="ET24" s="183">
        <v>99999</v>
      </c>
      <c r="EU24" s="183">
        <v>99999</v>
      </c>
      <c r="EV24" s="183">
        <v>99999</v>
      </c>
      <c r="EW24" s="183">
        <v>99999</v>
      </c>
      <c r="EX24" s="183">
        <v>99999</v>
      </c>
      <c r="EY24" s="183">
        <v>99999</v>
      </c>
      <c r="EZ24" s="183">
        <v>99999</v>
      </c>
      <c r="FA24" s="183">
        <v>99999</v>
      </c>
      <c r="FB24" s="183">
        <v>99999</v>
      </c>
      <c r="FC24" s="183">
        <v>99999</v>
      </c>
      <c r="FD24" s="183">
        <v>99999</v>
      </c>
      <c r="FE24" s="183">
        <v>99999</v>
      </c>
      <c r="FF24" s="183">
        <v>99999</v>
      </c>
      <c r="FG24" s="183">
        <v>99999</v>
      </c>
      <c r="FH24" s="183">
        <v>99999</v>
      </c>
      <c r="FI24" s="183">
        <v>99999</v>
      </c>
      <c r="FJ24" s="183">
        <v>99999</v>
      </c>
      <c r="FK24" s="183">
        <v>99999</v>
      </c>
      <c r="FL24" s="183">
        <v>99999</v>
      </c>
      <c r="FM24" s="183">
        <v>99999</v>
      </c>
      <c r="FN24" s="183">
        <v>99999</v>
      </c>
      <c r="FO24" s="183">
        <v>99999</v>
      </c>
      <c r="FP24" s="183">
        <v>99999</v>
      </c>
      <c r="FQ24" s="183">
        <v>99999</v>
      </c>
      <c r="FR24" s="183">
        <v>99999</v>
      </c>
      <c r="FS24" s="183">
        <v>99999</v>
      </c>
      <c r="FT24" s="183">
        <v>99999</v>
      </c>
      <c r="FU24" s="183">
        <v>99999</v>
      </c>
      <c r="FV24" s="183">
        <v>99999</v>
      </c>
      <c r="FW24" s="183">
        <v>99999</v>
      </c>
      <c r="FX24" s="183">
        <v>99999</v>
      </c>
      <c r="FY24" s="183">
        <v>99999</v>
      </c>
      <c r="FZ24" s="183">
        <v>99999</v>
      </c>
      <c r="GA24" s="183">
        <v>99999</v>
      </c>
      <c r="GB24" s="183">
        <v>99999</v>
      </c>
      <c r="GC24" s="183">
        <v>99999</v>
      </c>
      <c r="GD24" s="183">
        <v>99999</v>
      </c>
      <c r="GE24" s="183">
        <v>99999</v>
      </c>
      <c r="GF24" s="183">
        <v>99999</v>
      </c>
      <c r="GG24" s="183">
        <v>99999</v>
      </c>
      <c r="GH24" s="183">
        <v>99999</v>
      </c>
      <c r="GI24" s="132">
        <v>99999</v>
      </c>
      <c r="GJ24" s="132">
        <v>99999</v>
      </c>
      <c r="GK24" s="132">
        <v>99999</v>
      </c>
      <c r="GL24" s="132">
        <v>99999</v>
      </c>
      <c r="GM24" s="132">
        <v>99999</v>
      </c>
      <c r="GN24" s="132">
        <v>99999</v>
      </c>
      <c r="GO24" s="132">
        <v>99999</v>
      </c>
      <c r="GP24" s="132">
        <v>99999</v>
      </c>
      <c r="GQ24" s="28">
        <v>18</v>
      </c>
      <c r="GR24" s="128">
        <v>2</v>
      </c>
      <c r="GS24" s="55">
        <f t="shared" si="10"/>
        <v>54</v>
      </c>
      <c r="GT24" s="55">
        <f t="shared" si="37"/>
        <v>55</v>
      </c>
      <c r="GU24" s="29"/>
      <c r="GV24" s="56" t="str">
        <f t="shared" si="42"/>
        <v>27</v>
      </c>
      <c r="GW24" s="59" t="str">
        <f t="shared" si="38"/>
        <v>19</v>
      </c>
      <c r="GX24" s="29">
        <v>19</v>
      </c>
      <c r="GY24" s="85"/>
      <c r="GZ24" s="87" t="str">
        <f t="shared" si="39"/>
        <v>18,16,17,29,6,23,15,22,21,14,30,28,32,20,7,26,4,27,1,19,2,3,31,13,24,10,9,5,8,25,11,</v>
      </c>
      <c r="HA24" s="83" t="str">
        <v>107.19,30,0,0</v>
      </c>
      <c r="HB24" s="56">
        <f t="shared" si="11"/>
        <v>7</v>
      </c>
      <c r="HC24" s="56">
        <f t="shared" si="12"/>
        <v>10</v>
      </c>
      <c r="HD24" s="108">
        <f t="shared" si="0"/>
        <v>107.19</v>
      </c>
      <c r="HE24" s="219">
        <f t="shared" si="13"/>
        <v>0</v>
      </c>
      <c r="HF24" s="55">
        <f t="shared" si="14"/>
        <v>0</v>
      </c>
      <c r="HG24" s="108" t="str">
        <f t="shared" si="15"/>
        <v>FEAS.</v>
      </c>
      <c r="HH24" s="85">
        <f t="shared" si="16"/>
        <v>0</v>
      </c>
      <c r="HI24" s="106">
        <f t="shared" si="17"/>
        <v>51</v>
      </c>
      <c r="HJ24" s="29">
        <v>19</v>
      </c>
      <c r="HK24" s="85">
        <f t="shared" si="18"/>
        <v>1</v>
      </c>
      <c r="HL24" s="85">
        <f t="shared" si="40"/>
        <v>23</v>
      </c>
      <c r="HM24" s="108" cm="1">
        <f t="array" ref="HM24">IF(HJ24&lt;=$HH$1-1,IF(HK24&lt;&gt;HK23,INDEX($M$6:$GP$190,1,HL24+1),INDEX($M$6:$GP$190,MIN(HL24,HL23)+1,MAX(HL24,HL23)+1))+IF(HK24&lt;&gt;HK25,INDEX($M$6:$GP$190,1,HL24+1),0),"")</f>
        <v>2.67</v>
      </c>
      <c r="HN24" s="396" t="str">
        <f ca="1">IF(ISNUMBER(HL24),'Vehicle site info'!AK27,"")</f>
        <v>10:10 AM, 7:30 AM, 1</v>
      </c>
      <c r="HO24" s="93"/>
      <c r="HP24" s="96" t="s">
        <v>39</v>
      </c>
      <c r="HQ24" s="96" t="s">
        <v>40</v>
      </c>
      <c r="HR24" s="96" t="s">
        <v>2</v>
      </c>
      <c r="HS24" s="428" t="s">
        <v>252</v>
      </c>
      <c r="HU24" s="75">
        <v>19</v>
      </c>
      <c r="HV24" s="77" t="str">
        <f t="shared" si="20"/>
        <v>,13,12,18,16,17,29,6,23,15,22,21,14,30,28,32,20,7,-19,26,4,27,19,2,3,31,24,10,9,5,8,25,11,</v>
      </c>
      <c r="HW24" s="78" t="str">
        <f t="shared" si="21"/>
        <v>,13,12,18,16,17,29,6,23,15,22,21,14,30,28,32,20,7,-19,26,4,27,1,2,3,31,24,10,9,5,8,25,11,</v>
      </c>
      <c r="HX24" s="88" t="str">
        <f t="shared" si="22"/>
        <v>13,12,18,16,17,29,6,23,15,22,21,14,30,28,32,20,7,19,26,4,27,1,2,3,31,24,10,9,5,8,25,11,</v>
      </c>
      <c r="HY24" s="68" t="str">
        <v>112.5,30,0,0</v>
      </c>
      <c r="HZ24" s="75">
        <f t="shared" si="23"/>
        <v>6</v>
      </c>
      <c r="IA24" s="75">
        <f t="shared" si="24"/>
        <v>9</v>
      </c>
      <c r="IB24" s="387">
        <f t="shared" si="25"/>
        <v>112.5</v>
      </c>
      <c r="IC24" s="143">
        <f t="shared" si="26"/>
        <v>0</v>
      </c>
      <c r="ID24" s="75">
        <f t="shared" si="43"/>
        <v>0</v>
      </c>
      <c r="IE24" s="76">
        <f t="shared" si="27"/>
        <v>112.5</v>
      </c>
      <c r="IF24" s="446">
        <f t="shared" si="28"/>
        <v>19</v>
      </c>
      <c r="IG24" s="88" t="str">
        <f t="shared" ca="1" si="29"/>
        <v>Feasible outcome with fleet distance = 102.62 at i=  21</v>
      </c>
      <c r="IH24" s="30">
        <f t="shared" ca="1" si="30"/>
        <v>6</v>
      </c>
      <c r="II24" s="108">
        <f t="shared" ca="1" si="31"/>
        <v>102.62</v>
      </c>
      <c r="IJ24" s="133" t="str">
        <f t="shared" ca="1" si="32"/>
        <v xml:space="preserve"> Reposition index 19 between indices 27 and 2</v>
      </c>
      <c r="IK24" s="86">
        <v>19</v>
      </c>
      <c r="IL24" s="382" t="str">
        <f ca="1">IF(OR(SMALL($II$6:$II$190,IK24)=99999,SMALL($II$6:$II$190,IK24)=MAX($IL$6:IL23)),"-",SMALL($II$6:$II$190,IK24))</f>
        <v>-</v>
      </c>
      <c r="IM24" s="153" t="str">
        <f t="shared" ca="1" si="44"/>
        <v>-</v>
      </c>
      <c r="IN24" s="154" t="str">
        <f t="shared" ca="1" si="45"/>
        <v>-</v>
      </c>
      <c r="IO24" s="141">
        <f t="shared" si="2"/>
        <v>19</v>
      </c>
      <c r="IP24" s="75">
        <f t="shared" ca="1" si="34"/>
        <v>13</v>
      </c>
      <c r="IQ24" s="387">
        <f t="shared" ca="1" si="3"/>
        <v>108.54</v>
      </c>
      <c r="IR24" s="386">
        <f t="shared" ca="1" si="35"/>
        <v>108.54</v>
      </c>
      <c r="IS24" s="75">
        <v>19</v>
      </c>
      <c r="IT24" s="386">
        <f ca="1">IF(OR(SMALL($IR$6:IR$190,IS24)=99999,SMALL($IR$6:$IR$190,IS24)=MAX($IT$6:IT23)),"-",SMALL($IR$6:$IR$190,IS24))</f>
        <v>108.96</v>
      </c>
      <c r="IU24" s="76">
        <f t="shared" ca="1" si="46"/>
        <v>21</v>
      </c>
      <c r="IV24" s="75" t="str">
        <f ca="1">IF(IU24="-","-",OFFSET($IO$5,IU24,0)&amp;" and "&amp;OFFSET($IP$5,IU24,0))</f>
        <v>21 and 15</v>
      </c>
      <c r="IW24" s="7">
        <v>19</v>
      </c>
      <c r="IX24" s="1">
        <f t="shared" si="52"/>
        <v>15</v>
      </c>
      <c r="IY24" s="7">
        <f t="shared" si="49"/>
        <v>23</v>
      </c>
      <c r="IZ24" s="223" cm="1">
        <f t="array" ref="IZ24">IF(IW24&lt;=$HH$1-1,
IF(IX24&lt;&gt;IX23,
INDEX($M$6:$GP$190,1,IY24+1),INDEX($M$6:$GP$190,MIN(IY24,IY23)+1,MAX(IY24,IY23)+1))+IF(IX24&lt;&gt;IX25,INDEX($M$6:$GP$190,1,IY24+1),0),"")</f>
        <v>2.67</v>
      </c>
      <c r="JA24" s="7" t="str">
        <f t="shared" ca="1" si="50"/>
        <v>10:10 AM, 7:30 AM, 1</v>
      </c>
    </row>
    <row r="25" spans="1:274" ht="17" thickBot="1" x14ac:dyDescent="0.25">
      <c r="A25" s="282">
        <f>+Input!D38</f>
        <v>1.25</v>
      </c>
      <c r="B25" s="1">
        <v>20</v>
      </c>
      <c r="C25" s="188">
        <f t="shared" si="4"/>
        <v>1</v>
      </c>
      <c r="D25" s="54">
        <f t="shared" si="5"/>
        <v>11</v>
      </c>
      <c r="E25" s="18">
        <f t="shared" si="6"/>
        <v>3.18</v>
      </c>
      <c r="F25" s="1">
        <f t="shared" ca="1" si="7"/>
        <v>1.25</v>
      </c>
      <c r="G25" s="1"/>
      <c r="K25" s="7"/>
      <c r="L25" s="291">
        <v>19</v>
      </c>
      <c r="M25" s="220"/>
      <c r="N25" s="392"/>
      <c r="O25" s="392"/>
      <c r="P25" s="392"/>
      <c r="Q25" s="392"/>
      <c r="R25" s="392"/>
      <c r="S25" s="392"/>
      <c r="T25" s="392"/>
      <c r="U25" s="392"/>
      <c r="V25" s="392"/>
      <c r="W25" s="392"/>
      <c r="X25" s="392"/>
      <c r="Y25" s="392"/>
      <c r="Z25" s="392"/>
      <c r="AA25" s="392"/>
      <c r="AB25" s="392"/>
      <c r="AC25" s="392"/>
      <c r="AD25" s="392"/>
      <c r="AE25" s="392"/>
      <c r="AF25" s="392" t="s">
        <v>11</v>
      </c>
      <c r="AG25" s="282">
        <f>+Input!AG22</f>
        <v>3.76</v>
      </c>
      <c r="AH25" s="282">
        <f>+Input!AH22</f>
        <v>3.99</v>
      </c>
      <c r="AI25" s="282">
        <f>+Input!AI22</f>
        <v>3.42</v>
      </c>
      <c r="AJ25" s="282">
        <f>+Input!AJ22</f>
        <v>3.69</v>
      </c>
      <c r="AK25" s="282">
        <f>+Input!AK22</f>
        <v>2.62</v>
      </c>
      <c r="AL25" s="282">
        <f>+Input!AL22</f>
        <v>2.4900000000000002</v>
      </c>
      <c r="AM25" s="282">
        <f>+Input!AM22</f>
        <v>2.37</v>
      </c>
      <c r="AN25" s="282">
        <f>+Input!AN22</f>
        <v>0.79</v>
      </c>
      <c r="AO25" s="282">
        <f>+Input!AO22</f>
        <v>7.25</v>
      </c>
      <c r="AP25" s="282">
        <f>+Input!AP22</f>
        <v>12.02</v>
      </c>
      <c r="AQ25" s="282">
        <f>+Input!AQ22</f>
        <v>6.78</v>
      </c>
      <c r="AR25" s="282">
        <f>+Input!AR22</f>
        <v>2.0699999999999998</v>
      </c>
      <c r="AS25" s="416">
        <f>+Input!AS22</f>
        <v>5.78</v>
      </c>
      <c r="AT25" s="182">
        <v>99999</v>
      </c>
      <c r="AU25" s="182">
        <v>99999</v>
      </c>
      <c r="AV25" s="182">
        <v>99999</v>
      </c>
      <c r="AW25" s="182">
        <v>99999</v>
      </c>
      <c r="AX25" s="182">
        <v>99999</v>
      </c>
      <c r="AY25" s="182">
        <v>99999</v>
      </c>
      <c r="AZ25" s="182">
        <v>99999</v>
      </c>
      <c r="BA25" s="182">
        <v>99999</v>
      </c>
      <c r="BB25" s="182">
        <v>99999</v>
      </c>
      <c r="BC25" s="182">
        <v>99999</v>
      </c>
      <c r="BD25" s="182">
        <v>99999</v>
      </c>
      <c r="BE25" s="182">
        <v>99999</v>
      </c>
      <c r="BF25" s="182">
        <v>99999</v>
      </c>
      <c r="BG25" s="182">
        <v>99999</v>
      </c>
      <c r="BH25" s="182">
        <v>99999</v>
      </c>
      <c r="BI25" s="182">
        <v>99999</v>
      </c>
      <c r="BJ25" s="182">
        <v>99999</v>
      </c>
      <c r="BK25" s="182">
        <v>99999</v>
      </c>
      <c r="BL25" s="182">
        <v>99999</v>
      </c>
      <c r="BM25" s="182">
        <v>99999</v>
      </c>
      <c r="BN25" s="182">
        <v>99999</v>
      </c>
      <c r="BO25" s="182">
        <v>99999</v>
      </c>
      <c r="BP25" s="182">
        <v>99999</v>
      </c>
      <c r="BQ25" s="182">
        <v>99999</v>
      </c>
      <c r="BR25" s="182">
        <v>99999</v>
      </c>
      <c r="BS25" s="182">
        <v>99999</v>
      </c>
      <c r="BT25" s="182">
        <v>99999</v>
      </c>
      <c r="BU25" s="182">
        <v>99999</v>
      </c>
      <c r="BV25" s="182">
        <v>99999</v>
      </c>
      <c r="BW25" s="182">
        <v>99999</v>
      </c>
      <c r="BX25" s="182">
        <v>99999</v>
      </c>
      <c r="BY25" s="182">
        <v>99999</v>
      </c>
      <c r="BZ25" s="182">
        <v>99999</v>
      </c>
      <c r="CA25" s="182">
        <v>99999</v>
      </c>
      <c r="CB25" s="182">
        <v>99999</v>
      </c>
      <c r="CC25" s="182">
        <v>99999</v>
      </c>
      <c r="CD25" s="182">
        <v>99999</v>
      </c>
      <c r="CE25" s="182">
        <v>99999</v>
      </c>
      <c r="CF25" s="182">
        <v>99999</v>
      </c>
      <c r="CG25" s="182">
        <v>99999</v>
      </c>
      <c r="CH25" s="182">
        <v>99999</v>
      </c>
      <c r="CI25" s="182">
        <v>99999</v>
      </c>
      <c r="CJ25" s="182">
        <v>99999</v>
      </c>
      <c r="CK25" s="182">
        <v>99999</v>
      </c>
      <c r="CL25" s="182">
        <v>99999</v>
      </c>
      <c r="CM25" s="182">
        <v>99999</v>
      </c>
      <c r="CN25" s="182">
        <v>99999</v>
      </c>
      <c r="CO25" s="183">
        <v>99999</v>
      </c>
      <c r="CP25" s="183">
        <v>99999</v>
      </c>
      <c r="CQ25" s="183">
        <v>99999</v>
      </c>
      <c r="CR25" s="183">
        <v>99999</v>
      </c>
      <c r="CS25" s="183">
        <v>99999</v>
      </c>
      <c r="CT25" s="183">
        <v>99999</v>
      </c>
      <c r="CU25" s="183">
        <v>99999</v>
      </c>
      <c r="CV25" s="183">
        <v>99999</v>
      </c>
      <c r="CW25" s="183">
        <v>99999</v>
      </c>
      <c r="CX25" s="183">
        <v>99999</v>
      </c>
      <c r="CY25" s="183">
        <v>99999</v>
      </c>
      <c r="CZ25" s="183">
        <v>99999</v>
      </c>
      <c r="DA25" s="183">
        <v>99999</v>
      </c>
      <c r="DB25" s="183">
        <v>99999</v>
      </c>
      <c r="DC25" s="183">
        <v>99999</v>
      </c>
      <c r="DD25" s="183">
        <v>99999</v>
      </c>
      <c r="DE25" s="183">
        <v>99999</v>
      </c>
      <c r="DF25" s="183">
        <v>99999</v>
      </c>
      <c r="DG25" s="183">
        <v>99999</v>
      </c>
      <c r="DH25" s="183">
        <v>99999</v>
      </c>
      <c r="DI25" s="183">
        <v>99999</v>
      </c>
      <c r="DJ25" s="183">
        <v>99999</v>
      </c>
      <c r="DK25" s="183">
        <v>99999</v>
      </c>
      <c r="DL25" s="183">
        <v>99999</v>
      </c>
      <c r="DM25" s="183">
        <v>99999</v>
      </c>
      <c r="DN25" s="183">
        <v>99999</v>
      </c>
      <c r="DO25" s="183">
        <v>99999</v>
      </c>
      <c r="DP25" s="183">
        <v>99999</v>
      </c>
      <c r="DQ25" s="183">
        <v>99999</v>
      </c>
      <c r="DR25" s="183">
        <v>99999</v>
      </c>
      <c r="DS25" s="183">
        <v>99999</v>
      </c>
      <c r="DT25" s="183">
        <v>99999</v>
      </c>
      <c r="DU25" s="183">
        <v>99999</v>
      </c>
      <c r="DV25" s="183">
        <v>99999</v>
      </c>
      <c r="DW25" s="183">
        <v>99999</v>
      </c>
      <c r="DX25" s="183">
        <v>99999</v>
      </c>
      <c r="DY25" s="183">
        <v>99999</v>
      </c>
      <c r="DZ25" s="183">
        <v>99999</v>
      </c>
      <c r="EA25" s="183">
        <v>99999</v>
      </c>
      <c r="EB25" s="183">
        <v>99999</v>
      </c>
      <c r="EC25" s="183">
        <v>99999</v>
      </c>
      <c r="ED25" s="183">
        <v>99999</v>
      </c>
      <c r="EE25" s="183">
        <v>99999</v>
      </c>
      <c r="EF25" s="183">
        <v>99999</v>
      </c>
      <c r="EG25" s="183">
        <v>99999</v>
      </c>
      <c r="EH25" s="183">
        <v>99999</v>
      </c>
      <c r="EI25" s="183">
        <v>99999</v>
      </c>
      <c r="EJ25" s="183">
        <v>99999</v>
      </c>
      <c r="EK25" s="183">
        <v>99999</v>
      </c>
      <c r="EL25" s="183">
        <v>99999</v>
      </c>
      <c r="EM25" s="183">
        <v>99999</v>
      </c>
      <c r="EN25" s="183">
        <v>99999</v>
      </c>
      <c r="EO25" s="183">
        <v>99999</v>
      </c>
      <c r="EP25" s="183">
        <v>99999</v>
      </c>
      <c r="EQ25" s="183">
        <v>99999</v>
      </c>
      <c r="ER25" s="183">
        <v>99999</v>
      </c>
      <c r="ES25" s="183">
        <v>99999</v>
      </c>
      <c r="ET25" s="183">
        <v>99999</v>
      </c>
      <c r="EU25" s="183">
        <v>99999</v>
      </c>
      <c r="EV25" s="183">
        <v>99999</v>
      </c>
      <c r="EW25" s="183">
        <v>99999</v>
      </c>
      <c r="EX25" s="183">
        <v>99999</v>
      </c>
      <c r="EY25" s="183">
        <v>99999</v>
      </c>
      <c r="EZ25" s="183">
        <v>99999</v>
      </c>
      <c r="FA25" s="183">
        <v>99999</v>
      </c>
      <c r="FB25" s="183">
        <v>99999</v>
      </c>
      <c r="FC25" s="183">
        <v>99999</v>
      </c>
      <c r="FD25" s="183">
        <v>99999</v>
      </c>
      <c r="FE25" s="183">
        <v>99999</v>
      </c>
      <c r="FF25" s="183">
        <v>99999</v>
      </c>
      <c r="FG25" s="183">
        <v>99999</v>
      </c>
      <c r="FH25" s="183">
        <v>99999</v>
      </c>
      <c r="FI25" s="183">
        <v>99999</v>
      </c>
      <c r="FJ25" s="183">
        <v>99999</v>
      </c>
      <c r="FK25" s="183">
        <v>99999</v>
      </c>
      <c r="FL25" s="183">
        <v>99999</v>
      </c>
      <c r="FM25" s="183">
        <v>99999</v>
      </c>
      <c r="FN25" s="183">
        <v>99999</v>
      </c>
      <c r="FO25" s="183">
        <v>99999</v>
      </c>
      <c r="FP25" s="183">
        <v>99999</v>
      </c>
      <c r="FQ25" s="183">
        <v>99999</v>
      </c>
      <c r="FR25" s="183">
        <v>99999</v>
      </c>
      <c r="FS25" s="183">
        <v>99999</v>
      </c>
      <c r="FT25" s="183">
        <v>99999</v>
      </c>
      <c r="FU25" s="183">
        <v>99999</v>
      </c>
      <c r="FV25" s="183">
        <v>99999</v>
      </c>
      <c r="FW25" s="183">
        <v>99999</v>
      </c>
      <c r="FX25" s="183">
        <v>99999</v>
      </c>
      <c r="FY25" s="183">
        <v>99999</v>
      </c>
      <c r="FZ25" s="183">
        <v>99999</v>
      </c>
      <c r="GA25" s="183">
        <v>99999</v>
      </c>
      <c r="GB25" s="183">
        <v>99999</v>
      </c>
      <c r="GC25" s="183">
        <v>99999</v>
      </c>
      <c r="GD25" s="183">
        <v>99999</v>
      </c>
      <c r="GE25" s="183">
        <v>99999</v>
      </c>
      <c r="GF25" s="183">
        <v>99999</v>
      </c>
      <c r="GG25" s="183">
        <v>99999</v>
      </c>
      <c r="GH25" s="183">
        <v>99999</v>
      </c>
      <c r="GI25" s="132">
        <v>99999</v>
      </c>
      <c r="GJ25" s="132">
        <v>99999</v>
      </c>
      <c r="GK25" s="132">
        <v>99999</v>
      </c>
      <c r="GL25" s="132">
        <v>99999</v>
      </c>
      <c r="GM25" s="132">
        <v>99999</v>
      </c>
      <c r="GN25" s="132">
        <v>99999</v>
      </c>
      <c r="GO25" s="132">
        <v>99999</v>
      </c>
      <c r="GP25" s="132">
        <v>99999</v>
      </c>
      <c r="GQ25" s="28">
        <v>19</v>
      </c>
      <c r="GR25" s="128">
        <v>16</v>
      </c>
      <c r="GS25" s="55">
        <f t="shared" si="10"/>
        <v>57</v>
      </c>
      <c r="GT25" s="55">
        <f t="shared" si="37"/>
        <v>57</v>
      </c>
      <c r="GU25" s="29"/>
      <c r="GV25" s="56" t="str">
        <f t="shared" si="42"/>
        <v>19</v>
      </c>
      <c r="GW25" s="59" t="str">
        <f t="shared" si="38"/>
        <v>2</v>
      </c>
      <c r="GX25" s="29">
        <v>20</v>
      </c>
      <c r="GY25" s="85"/>
      <c r="GZ25" s="87" t="str">
        <f t="shared" si="39"/>
        <v>18,16,17,29,6,23,15,22,21,14,30,28,32,20,7,26,4,27,19,1,2,3,31,13,24,10,9,5,8,25,11,</v>
      </c>
      <c r="HA25" s="83" t="str">
        <v>107.08,30,0,0</v>
      </c>
      <c r="HB25" s="56">
        <f t="shared" si="11"/>
        <v>7</v>
      </c>
      <c r="HC25" s="56">
        <f t="shared" si="12"/>
        <v>10</v>
      </c>
      <c r="HD25" s="55">
        <f t="shared" si="0"/>
        <v>107.08</v>
      </c>
      <c r="HE25" s="219">
        <f t="shared" si="13"/>
        <v>0</v>
      </c>
      <c r="HF25" s="55">
        <f t="shared" si="14"/>
        <v>0</v>
      </c>
      <c r="HG25" s="108" t="str">
        <f t="shared" si="15"/>
        <v>FEAS.</v>
      </c>
      <c r="HH25" s="85">
        <f t="shared" si="16"/>
        <v>0</v>
      </c>
      <c r="HI25" s="106">
        <f t="shared" si="17"/>
        <v>54</v>
      </c>
      <c r="HJ25" s="29">
        <v>20</v>
      </c>
      <c r="HK25" s="85">
        <f t="shared" si="18"/>
        <v>1</v>
      </c>
      <c r="HL25" s="85">
        <f t="shared" si="40"/>
        <v>11</v>
      </c>
      <c r="HM25" s="108" cm="1">
        <f t="array" ref="HM25">IF(HJ25&lt;=$HH$1-1,IF(HK25&lt;&gt;HK24,INDEX($M$6:$GP$190,1,HL25+1),INDEX($M$6:$GP$190,MIN(HL25,HL24)+1,MAX(HL25,HL24)+1))+IF(HK25&lt;&gt;HK26,INDEX($M$6:$GP$190,1,HL25+1),0),"")</f>
        <v>3.18</v>
      </c>
      <c r="HN25" s="396" t="str">
        <f ca="1">IF(ISNUMBER(HL25),'Vehicle site info'!AK28,"")</f>
        <v>10:18 AM, 10:00 AM, 1</v>
      </c>
      <c r="HO25" s="93"/>
      <c r="HP25" s="199">
        <v>27</v>
      </c>
      <c r="HQ25" s="200">
        <v>3</v>
      </c>
      <c r="HR25" s="29">
        <f ca="1">OFFSET($L$5,MIN(HP25,HQ25)+1,MAX(HP25,HQ25)+1)</f>
        <v>2.4300000000000002</v>
      </c>
      <c r="HS25" s="5">
        <f ca="1">+(HR25/Input!$D$13)*60</f>
        <v>5.8320000000000007</v>
      </c>
      <c r="HU25" s="75">
        <v>20</v>
      </c>
      <c r="HV25" s="77" t="str">
        <f t="shared" si="20"/>
        <v>,13,12,18,16,17,29,6,23,15,22,21,14,30,28,32,20,7,-20,26,4,27,19,2,3,31,24,10,9,5,8,25,11,</v>
      </c>
      <c r="HW25" s="78" t="str">
        <f t="shared" si="21"/>
        <v>,13,12,18,16,17,29,6,23,15,22,21,14,30,28,32,1,7,-20,26,4,27,19,2,3,31,24,10,9,5,8,25,11,</v>
      </c>
      <c r="HX25" s="88" t="str">
        <f t="shared" si="22"/>
        <v>13,12,18,16,17,29,6,23,15,22,21,14,30,28,32,1,7,20,26,4,27,19,2,3,31,24,10,9,5,8,25,11,</v>
      </c>
      <c r="HY25" s="68" t="str">
        <v>106.66,30,0,0</v>
      </c>
      <c r="HZ25" s="75">
        <f t="shared" si="23"/>
        <v>7</v>
      </c>
      <c r="IA25" s="75">
        <f t="shared" si="24"/>
        <v>10</v>
      </c>
      <c r="IB25" s="387">
        <f t="shared" si="25"/>
        <v>106.66</v>
      </c>
      <c r="IC25" s="143">
        <f t="shared" si="26"/>
        <v>0</v>
      </c>
      <c r="ID25" s="75">
        <f t="shared" si="43"/>
        <v>0</v>
      </c>
      <c r="IE25" s="76">
        <f t="shared" si="27"/>
        <v>106.66</v>
      </c>
      <c r="IF25" s="446">
        <f t="shared" si="28"/>
        <v>20</v>
      </c>
      <c r="IG25" s="88" t="str">
        <f t="shared" ca="1" si="29"/>
        <v>Feasible outcome with fleet distance = 102.18 at i=  1</v>
      </c>
      <c r="IH25" s="30">
        <f t="shared" ca="1" si="30"/>
        <v>6</v>
      </c>
      <c r="II25" s="108">
        <f t="shared" ca="1" si="31"/>
        <v>102.18</v>
      </c>
      <c r="IJ25" s="133" t="str">
        <f t="shared" ca="1" si="32"/>
        <v>Reposition index 20 to the left of index 12</v>
      </c>
      <c r="IK25" s="155"/>
      <c r="IL25" s="153"/>
      <c r="IM25" s="153"/>
      <c r="IN25" s="154"/>
      <c r="IO25" s="141">
        <f t="shared" si="2"/>
        <v>20</v>
      </c>
      <c r="IP25" s="75">
        <f t="shared" ca="1" si="34"/>
        <v>1</v>
      </c>
      <c r="IQ25" s="387">
        <f t="shared" ca="1" si="3"/>
        <v>109.79</v>
      </c>
      <c r="IR25" s="386">
        <f t="shared" ca="1" si="35"/>
        <v>109.79</v>
      </c>
      <c r="IS25" s="75">
        <v>20</v>
      </c>
      <c r="IT25" s="386">
        <f ca="1">IF(OR(SMALL($IR$6:IR$190,IS25)=99999,SMALL($IR$6:$IR$190,IS25)=MAX($IT$6:IT24)),"-",SMALL($IR$6:$IR$190,IS25))</f>
        <v>109.24</v>
      </c>
      <c r="IU25" s="76">
        <f t="shared" ca="1" si="46"/>
        <v>7</v>
      </c>
      <c r="IV25" s="75" t="str">
        <f ca="1">IF(IU25="-","-",OFFSET($IO$5,IU25,0)&amp;" and "&amp;OFFSET($IP$5,IU25,0))</f>
        <v>7 and 1</v>
      </c>
      <c r="IW25" s="7">
        <v>20</v>
      </c>
      <c r="IX25" s="1">
        <f t="shared" si="52"/>
        <v>15</v>
      </c>
      <c r="IY25" s="7">
        <f t="shared" si="49"/>
        <v>11</v>
      </c>
      <c r="IZ25" s="223" cm="1">
        <f t="array" ref="IZ25">IF(IW25&lt;=$HH$1-1,
IF(IX25&lt;&gt;IX24,
INDEX($M$6:$GP$190,1,IY25+1),INDEX($M$6:$GP$190,MIN(IY25,IY24)+1,MAX(IY25,IY24)+1))+IF(IX25&lt;&gt;IX26,INDEX($M$6:$GP$190,1,IY25+1),0),"")</f>
        <v>3.18</v>
      </c>
      <c r="JA25" s="7" t="str">
        <f t="shared" ca="1" si="50"/>
        <v>10:18 AM, 10:00 AM, 1</v>
      </c>
    </row>
    <row r="26" spans="1:274" ht="17" thickBot="1" x14ac:dyDescent="0.25">
      <c r="A26" s="282">
        <f>+Input!D39</f>
        <v>1.25</v>
      </c>
      <c r="B26" s="1">
        <v>21</v>
      </c>
      <c r="C26" s="188">
        <f t="shared" si="4"/>
        <v>1</v>
      </c>
      <c r="D26" s="54">
        <f t="shared" si="5"/>
        <v>2</v>
      </c>
      <c r="E26" s="18">
        <f t="shared" si="6"/>
        <v>1.75</v>
      </c>
      <c r="F26" s="1">
        <f t="shared" ca="1" si="7"/>
        <v>1.25</v>
      </c>
      <c r="G26" s="1"/>
      <c r="K26" s="7"/>
      <c r="L26" s="291">
        <v>20</v>
      </c>
      <c r="M26" s="220"/>
      <c r="N26" s="392"/>
      <c r="O26" s="392"/>
      <c r="P26" s="392"/>
      <c r="Q26" s="392"/>
      <c r="R26" s="392"/>
      <c r="S26" s="392"/>
      <c r="T26" s="392"/>
      <c r="U26" s="392"/>
      <c r="V26" s="392"/>
      <c r="W26" s="392"/>
      <c r="X26" s="392"/>
      <c r="Y26" s="392"/>
      <c r="Z26" s="392"/>
      <c r="AA26" s="392"/>
      <c r="AB26" s="392"/>
      <c r="AC26" s="392"/>
      <c r="AD26" s="392"/>
      <c r="AE26" s="392"/>
      <c r="AF26" s="392"/>
      <c r="AG26" s="282" t="str">
        <f>+Input!AG23</f>
        <v>-</v>
      </c>
      <c r="AH26" s="282">
        <f>+Input!AH23</f>
        <v>2.13</v>
      </c>
      <c r="AI26" s="282">
        <f>+Input!AI23</f>
        <v>2.16</v>
      </c>
      <c r="AJ26" s="282">
        <f>+Input!AJ23</f>
        <v>2.81</v>
      </c>
      <c r="AK26" s="282">
        <f>+Input!AK23</f>
        <v>5.32</v>
      </c>
      <c r="AL26" s="282">
        <f>+Input!AL23</f>
        <v>4.9400000000000004</v>
      </c>
      <c r="AM26" s="282">
        <f>+Input!AM23</f>
        <v>4.22</v>
      </c>
      <c r="AN26" s="282">
        <f>+Input!AN23</f>
        <v>3.96</v>
      </c>
      <c r="AO26" s="282">
        <f>+Input!AO23</f>
        <v>5.21</v>
      </c>
      <c r="AP26" s="282">
        <f>+Input!AP23</f>
        <v>18.16</v>
      </c>
      <c r="AQ26" s="282">
        <f>+Input!AQ23</f>
        <v>4.46</v>
      </c>
      <c r="AR26" s="282">
        <f>+Input!AR23</f>
        <v>4.7699999999999996</v>
      </c>
      <c r="AS26" s="416">
        <f>+Input!AS23</f>
        <v>2.08</v>
      </c>
      <c r="AT26" s="182">
        <v>99999</v>
      </c>
      <c r="AU26" s="182">
        <v>99999</v>
      </c>
      <c r="AV26" s="182">
        <v>99999</v>
      </c>
      <c r="AW26" s="182">
        <v>99999</v>
      </c>
      <c r="AX26" s="182">
        <v>99999</v>
      </c>
      <c r="AY26" s="182">
        <v>99999</v>
      </c>
      <c r="AZ26" s="182">
        <v>99999</v>
      </c>
      <c r="BA26" s="182">
        <v>99999</v>
      </c>
      <c r="BB26" s="182">
        <v>99999</v>
      </c>
      <c r="BC26" s="182">
        <v>99999</v>
      </c>
      <c r="BD26" s="182">
        <v>99999</v>
      </c>
      <c r="BE26" s="182">
        <v>99999</v>
      </c>
      <c r="BF26" s="182">
        <v>99999</v>
      </c>
      <c r="BG26" s="182">
        <v>99999</v>
      </c>
      <c r="BH26" s="182">
        <v>99999</v>
      </c>
      <c r="BI26" s="182">
        <v>99999</v>
      </c>
      <c r="BJ26" s="182">
        <v>99999</v>
      </c>
      <c r="BK26" s="182">
        <v>99999</v>
      </c>
      <c r="BL26" s="182">
        <v>99999</v>
      </c>
      <c r="BM26" s="182">
        <v>99999</v>
      </c>
      <c r="BN26" s="182">
        <v>99999</v>
      </c>
      <c r="BO26" s="182">
        <v>99999</v>
      </c>
      <c r="BP26" s="182">
        <v>99999</v>
      </c>
      <c r="BQ26" s="182">
        <v>99999</v>
      </c>
      <c r="BR26" s="182">
        <v>99999</v>
      </c>
      <c r="BS26" s="182">
        <v>99999</v>
      </c>
      <c r="BT26" s="182">
        <v>99999</v>
      </c>
      <c r="BU26" s="182">
        <v>99999</v>
      </c>
      <c r="BV26" s="182">
        <v>99999</v>
      </c>
      <c r="BW26" s="182">
        <v>99999</v>
      </c>
      <c r="BX26" s="182">
        <v>99999</v>
      </c>
      <c r="BY26" s="182">
        <v>99999</v>
      </c>
      <c r="BZ26" s="182">
        <v>99999</v>
      </c>
      <c r="CA26" s="182">
        <v>99999</v>
      </c>
      <c r="CB26" s="182">
        <v>99999</v>
      </c>
      <c r="CC26" s="182">
        <v>99999</v>
      </c>
      <c r="CD26" s="182">
        <v>99999</v>
      </c>
      <c r="CE26" s="182">
        <v>99999</v>
      </c>
      <c r="CF26" s="182">
        <v>99999</v>
      </c>
      <c r="CG26" s="182">
        <v>99999</v>
      </c>
      <c r="CH26" s="182">
        <v>99999</v>
      </c>
      <c r="CI26" s="182">
        <v>99999</v>
      </c>
      <c r="CJ26" s="182">
        <v>99999</v>
      </c>
      <c r="CK26" s="182">
        <v>99999</v>
      </c>
      <c r="CL26" s="182">
        <v>99999</v>
      </c>
      <c r="CM26" s="182">
        <v>99999</v>
      </c>
      <c r="CN26" s="182">
        <v>99999</v>
      </c>
      <c r="CO26" s="183">
        <v>99999</v>
      </c>
      <c r="CP26" s="183">
        <v>99999</v>
      </c>
      <c r="CQ26" s="183">
        <v>99999</v>
      </c>
      <c r="CR26" s="183">
        <v>99999</v>
      </c>
      <c r="CS26" s="183">
        <v>99999</v>
      </c>
      <c r="CT26" s="183">
        <v>99999</v>
      </c>
      <c r="CU26" s="183">
        <v>99999</v>
      </c>
      <c r="CV26" s="183">
        <v>99999</v>
      </c>
      <c r="CW26" s="183">
        <v>99999</v>
      </c>
      <c r="CX26" s="183">
        <v>99999</v>
      </c>
      <c r="CY26" s="183">
        <v>99999</v>
      </c>
      <c r="CZ26" s="183">
        <v>99999</v>
      </c>
      <c r="DA26" s="183">
        <v>99999</v>
      </c>
      <c r="DB26" s="183">
        <v>99999</v>
      </c>
      <c r="DC26" s="183">
        <v>99999</v>
      </c>
      <c r="DD26" s="183">
        <v>99999</v>
      </c>
      <c r="DE26" s="183">
        <v>99999</v>
      </c>
      <c r="DF26" s="183">
        <v>99999</v>
      </c>
      <c r="DG26" s="183">
        <v>99999</v>
      </c>
      <c r="DH26" s="183">
        <v>99999</v>
      </c>
      <c r="DI26" s="183">
        <v>99999</v>
      </c>
      <c r="DJ26" s="183">
        <v>99999</v>
      </c>
      <c r="DK26" s="183">
        <v>99999</v>
      </c>
      <c r="DL26" s="183">
        <v>99999</v>
      </c>
      <c r="DM26" s="183">
        <v>99999</v>
      </c>
      <c r="DN26" s="183">
        <v>99999</v>
      </c>
      <c r="DO26" s="183">
        <v>99999</v>
      </c>
      <c r="DP26" s="183">
        <v>99999</v>
      </c>
      <c r="DQ26" s="183">
        <v>99999</v>
      </c>
      <c r="DR26" s="183">
        <v>99999</v>
      </c>
      <c r="DS26" s="183">
        <v>99999</v>
      </c>
      <c r="DT26" s="183">
        <v>99999</v>
      </c>
      <c r="DU26" s="183">
        <v>99999</v>
      </c>
      <c r="DV26" s="183">
        <v>99999</v>
      </c>
      <c r="DW26" s="183">
        <v>99999</v>
      </c>
      <c r="DX26" s="183">
        <v>99999</v>
      </c>
      <c r="DY26" s="183">
        <v>99999</v>
      </c>
      <c r="DZ26" s="183">
        <v>99999</v>
      </c>
      <c r="EA26" s="183">
        <v>99999</v>
      </c>
      <c r="EB26" s="183">
        <v>99999</v>
      </c>
      <c r="EC26" s="183">
        <v>99999</v>
      </c>
      <c r="ED26" s="183">
        <v>99999</v>
      </c>
      <c r="EE26" s="183">
        <v>99999</v>
      </c>
      <c r="EF26" s="183">
        <v>99999</v>
      </c>
      <c r="EG26" s="183">
        <v>99999</v>
      </c>
      <c r="EH26" s="183">
        <v>99999</v>
      </c>
      <c r="EI26" s="183">
        <v>99999</v>
      </c>
      <c r="EJ26" s="183">
        <v>99999</v>
      </c>
      <c r="EK26" s="183">
        <v>99999</v>
      </c>
      <c r="EL26" s="183">
        <v>99999</v>
      </c>
      <c r="EM26" s="183">
        <v>99999</v>
      </c>
      <c r="EN26" s="183">
        <v>99999</v>
      </c>
      <c r="EO26" s="183">
        <v>99999</v>
      </c>
      <c r="EP26" s="183">
        <v>99999</v>
      </c>
      <c r="EQ26" s="183">
        <v>99999</v>
      </c>
      <c r="ER26" s="183">
        <v>99999</v>
      </c>
      <c r="ES26" s="183">
        <v>99999</v>
      </c>
      <c r="ET26" s="183">
        <v>99999</v>
      </c>
      <c r="EU26" s="183">
        <v>99999</v>
      </c>
      <c r="EV26" s="183">
        <v>99999</v>
      </c>
      <c r="EW26" s="183">
        <v>99999</v>
      </c>
      <c r="EX26" s="183">
        <v>99999</v>
      </c>
      <c r="EY26" s="183">
        <v>99999</v>
      </c>
      <c r="EZ26" s="183">
        <v>99999</v>
      </c>
      <c r="FA26" s="183">
        <v>99999</v>
      </c>
      <c r="FB26" s="183">
        <v>99999</v>
      </c>
      <c r="FC26" s="183">
        <v>99999</v>
      </c>
      <c r="FD26" s="183">
        <v>99999</v>
      </c>
      <c r="FE26" s="183">
        <v>99999</v>
      </c>
      <c r="FF26" s="183">
        <v>99999</v>
      </c>
      <c r="FG26" s="183">
        <v>99999</v>
      </c>
      <c r="FH26" s="183">
        <v>99999</v>
      </c>
      <c r="FI26" s="183">
        <v>99999</v>
      </c>
      <c r="FJ26" s="183">
        <v>99999</v>
      </c>
      <c r="FK26" s="183">
        <v>99999</v>
      </c>
      <c r="FL26" s="183">
        <v>99999</v>
      </c>
      <c r="FM26" s="183">
        <v>99999</v>
      </c>
      <c r="FN26" s="183">
        <v>99999</v>
      </c>
      <c r="FO26" s="183">
        <v>99999</v>
      </c>
      <c r="FP26" s="183">
        <v>99999</v>
      </c>
      <c r="FQ26" s="183">
        <v>99999</v>
      </c>
      <c r="FR26" s="183">
        <v>99999</v>
      </c>
      <c r="FS26" s="183">
        <v>99999</v>
      </c>
      <c r="FT26" s="183">
        <v>99999</v>
      </c>
      <c r="FU26" s="183">
        <v>99999</v>
      </c>
      <c r="FV26" s="183">
        <v>99999</v>
      </c>
      <c r="FW26" s="183">
        <v>99999</v>
      </c>
      <c r="FX26" s="183">
        <v>99999</v>
      </c>
      <c r="FY26" s="183">
        <v>99999</v>
      </c>
      <c r="FZ26" s="183">
        <v>99999</v>
      </c>
      <c r="GA26" s="183">
        <v>99999</v>
      </c>
      <c r="GB26" s="183">
        <v>99999</v>
      </c>
      <c r="GC26" s="183">
        <v>99999</v>
      </c>
      <c r="GD26" s="183">
        <v>99999</v>
      </c>
      <c r="GE26" s="183">
        <v>99999</v>
      </c>
      <c r="GF26" s="183">
        <v>99999</v>
      </c>
      <c r="GG26" s="183">
        <v>99999</v>
      </c>
      <c r="GH26" s="183">
        <v>99999</v>
      </c>
      <c r="GI26" s="132">
        <v>99999</v>
      </c>
      <c r="GJ26" s="132">
        <v>99999</v>
      </c>
      <c r="GK26" s="132">
        <v>99999</v>
      </c>
      <c r="GL26" s="132">
        <v>99999</v>
      </c>
      <c r="GM26" s="132">
        <v>99999</v>
      </c>
      <c r="GN26" s="132">
        <v>99999</v>
      </c>
      <c r="GO26" s="132">
        <v>99999</v>
      </c>
      <c r="GP26" s="132">
        <v>99999</v>
      </c>
      <c r="GQ26" s="28">
        <v>20</v>
      </c>
      <c r="GR26" s="128">
        <v>2</v>
      </c>
      <c r="GS26" s="55">
        <f t="shared" si="10"/>
        <v>59</v>
      </c>
      <c r="GT26" s="55">
        <f t="shared" si="37"/>
        <v>59</v>
      </c>
      <c r="GU26" s="29"/>
      <c r="GV26" s="56" t="str">
        <f t="shared" si="42"/>
        <v>2</v>
      </c>
      <c r="GW26" s="59" t="str">
        <f t="shared" si="38"/>
        <v>3</v>
      </c>
      <c r="GX26" s="29">
        <v>21</v>
      </c>
      <c r="GY26" s="85"/>
      <c r="GZ26" s="87" t="str">
        <f t="shared" si="39"/>
        <v>18,16,17,29,6,23,15,22,21,14,30,28,32,20,7,26,4,27,19,2,1,3,31,13,24,10,9,5,8,25,11,</v>
      </c>
      <c r="HA26" s="83" t="str">
        <v>107.88,30,0,0</v>
      </c>
      <c r="HB26" s="56">
        <f t="shared" si="11"/>
        <v>7</v>
      </c>
      <c r="HC26" s="56">
        <f t="shared" si="12"/>
        <v>10</v>
      </c>
      <c r="HD26" s="55">
        <f t="shared" si="0"/>
        <v>107.88</v>
      </c>
      <c r="HE26" s="219">
        <f t="shared" si="13"/>
        <v>0</v>
      </c>
      <c r="HF26" s="55">
        <f t="shared" si="14"/>
        <v>0</v>
      </c>
      <c r="HG26" s="108" t="str">
        <f t="shared" si="15"/>
        <v>FEAS.</v>
      </c>
      <c r="HH26" s="85">
        <f t="shared" si="16"/>
        <v>0</v>
      </c>
      <c r="HI26" s="106">
        <f t="shared" si="17"/>
        <v>56</v>
      </c>
      <c r="HJ26" s="29">
        <v>21</v>
      </c>
      <c r="HK26" s="85">
        <f t="shared" si="18"/>
        <v>1</v>
      </c>
      <c r="HL26" s="85">
        <f t="shared" si="40"/>
        <v>2</v>
      </c>
      <c r="HM26" s="108" cm="1">
        <f t="array" ref="HM26">IF(HJ26&lt;=$HH$1-1,IF(HK26&lt;&gt;HK25,INDEX($M$6:$GP$190,1,HL26+1),INDEX($M$6:$GP$190,MIN(HL26,HL25)+1,MAX(HL26,HL25)+1))+IF(HK26&lt;&gt;HK27,INDEX($M$6:$GP$190,1,HL26+1),0),"")</f>
        <v>1.75</v>
      </c>
      <c r="HN26" s="396" t="str">
        <f ca="1">IF(ISNUMBER(HL26),'Vehicle site info'!AK29,"")</f>
        <v>10:22 AM, 9:30 AM, 1</v>
      </c>
      <c r="HO26" s="92"/>
      <c r="HP26" s="199">
        <v>3</v>
      </c>
      <c r="HQ26" s="200">
        <v>0</v>
      </c>
      <c r="HR26" s="29">
        <f ca="1">OFFSET($L$5,MIN(HP26,HQ26)+1,MAX(HP26,HQ26)+1)</f>
        <v>3.9</v>
      </c>
      <c r="HS26" s="5">
        <f ca="1">+(HR26/Input!$D$13)*60</f>
        <v>9.36</v>
      </c>
      <c r="HU26" s="75">
        <v>21</v>
      </c>
      <c r="HV26" s="77" t="str">
        <f t="shared" si="20"/>
        <v>,13,12,18,16,17,29,6,23,15,22,21,14,30,28,32,20,7,-21,26,4,27,19,2,3,31,24,10,9,5,8,25,11,</v>
      </c>
      <c r="HW26" s="78" t="str">
        <f t="shared" si="21"/>
        <v>,13,12,18,16,17,29,6,23,15,22,1,14,30,28,32,20,7,-21,26,4,27,19,2,3,31,24,10,9,5,8,25,11,</v>
      </c>
      <c r="HX26" s="88" t="str">
        <f t="shared" si="22"/>
        <v>13,12,18,16,17,29,6,23,15,22,1,14,30,28,32,20,7,21,26,4,27,19,2,3,31,24,10,9,5,8,25,11,</v>
      </c>
      <c r="HY26" s="68" t="str">
        <v>113.62,30,0,0</v>
      </c>
      <c r="HZ26" s="75">
        <f t="shared" si="23"/>
        <v>7</v>
      </c>
      <c r="IA26" s="75">
        <f t="shared" si="24"/>
        <v>10</v>
      </c>
      <c r="IB26" s="387">
        <f t="shared" si="25"/>
        <v>113.62</v>
      </c>
      <c r="IC26" s="143">
        <f t="shared" si="26"/>
        <v>0</v>
      </c>
      <c r="ID26" s="75">
        <f t="shared" si="43"/>
        <v>0</v>
      </c>
      <c r="IE26" s="76">
        <f t="shared" si="27"/>
        <v>113.62</v>
      </c>
      <c r="IF26" s="446">
        <f t="shared" si="28"/>
        <v>21</v>
      </c>
      <c r="IG26" s="88" t="str">
        <f t="shared" ref="IG26:IG45" ca="1" si="55">IF(IO26&lt;99999,IF($GV$3&lt;&gt;IO26,IG26,$GW$4),99999)</f>
        <v>Feasible outcome with fleet distance = 102.62 at i=  10</v>
      </c>
      <c r="IH26" s="30">
        <f t="shared" ca="1" si="30"/>
        <v>6</v>
      </c>
      <c r="II26" s="108">
        <f t="shared" ca="1" si="31"/>
        <v>102.62</v>
      </c>
      <c r="IJ26" s="133" t="str">
        <f t="shared" ca="1" si="32"/>
        <v xml:space="preserve"> Reposition index 21 between indices 22 and 14</v>
      </c>
      <c r="IK26" s="155"/>
      <c r="IL26" s="153"/>
      <c r="IM26" s="153"/>
      <c r="IN26" s="154"/>
      <c r="IO26" s="141">
        <f t="shared" ref="IO26:IO31" si="56">IF(HU26&lt;=$J$2,HU26,99999)</f>
        <v>21</v>
      </c>
      <c r="IP26" s="75">
        <f t="shared" ref="IP26:IP31" ca="1" si="57">IF(IO26&lt;99999,IF($HV$3&lt;&gt;IO26,IP26, $HV$4),99999)</f>
        <v>15</v>
      </c>
      <c r="IQ26" s="387">
        <f t="shared" ca="1" si="3"/>
        <v>108.96</v>
      </c>
      <c r="IR26" s="386">
        <f t="shared" ca="1" si="35"/>
        <v>108.96</v>
      </c>
      <c r="IS26" s="75">
        <v>21</v>
      </c>
      <c r="IT26" s="386">
        <f ca="1">IF(OR(SMALL($IR$6:IR$190,IS26)=99999,SMALL($IR$6:$IR$190,IS26)=MAX($IT$6:IT25)),"-",SMALL($IR$6:$IR$190,IS26))</f>
        <v>109.51</v>
      </c>
      <c r="IU26" s="76">
        <f t="shared" ca="1" si="46"/>
        <v>12</v>
      </c>
      <c r="IV26" s="75" t="str">
        <f ca="1">IF(IU26="-","-",OFFSET($IO$5,IU26,0)&amp;" and "&amp;OFFSET($IP$5,IU26,0))</f>
        <v>12 and 26</v>
      </c>
      <c r="IW26" s="7">
        <v>21</v>
      </c>
      <c r="IX26" s="1">
        <f t="shared" si="52"/>
        <v>15</v>
      </c>
      <c r="IY26" s="7">
        <f t="shared" si="49"/>
        <v>2</v>
      </c>
      <c r="IZ26" s="223" cm="1">
        <f t="array" ref="IZ26">IF(IW26&lt;=$HH$1-1,
IF(IX26&lt;&gt;IX25,
INDEX($M$6:$GP$190,1,IY26+1),INDEX($M$6:$GP$190,MIN(IY26,IY25)+1,MAX(IY26,IY25)+1))+IF(IX26&lt;&gt;IX27,INDEX($M$6:$GP$190,1,IY26+1),0),"")</f>
        <v>1.75</v>
      </c>
      <c r="JA26" s="7" t="str">
        <f t="shared" ca="1" si="50"/>
        <v>10:22 AM, 9:30 AM, 1</v>
      </c>
    </row>
    <row r="27" spans="1:274" ht="17" thickBot="1" x14ac:dyDescent="0.25">
      <c r="A27" s="282">
        <f>+Input!D40</f>
        <v>1.25</v>
      </c>
      <c r="B27" s="1">
        <v>22</v>
      </c>
      <c r="C27" s="188">
        <f t="shared" si="4"/>
        <v>1</v>
      </c>
      <c r="D27" s="54">
        <f t="shared" si="5"/>
        <v>19</v>
      </c>
      <c r="E27" s="18">
        <f t="shared" si="6"/>
        <v>0.67</v>
      </c>
      <c r="F27" s="1">
        <f t="shared" ca="1" si="7"/>
        <v>1.25</v>
      </c>
      <c r="G27" s="1"/>
      <c r="K27" s="7"/>
      <c r="L27" s="291">
        <v>21</v>
      </c>
      <c r="M27" s="220"/>
      <c r="N27" s="392"/>
      <c r="O27" s="392"/>
      <c r="P27" s="392"/>
      <c r="Q27" s="392"/>
      <c r="R27" s="392"/>
      <c r="S27" s="392"/>
      <c r="T27" s="392"/>
      <c r="U27" s="392"/>
      <c r="V27" s="392"/>
      <c r="W27" s="392"/>
      <c r="X27" s="392"/>
      <c r="Y27" s="392"/>
      <c r="Z27" s="392"/>
      <c r="AA27" s="392"/>
      <c r="AB27" s="392"/>
      <c r="AC27" s="392"/>
      <c r="AD27" s="392"/>
      <c r="AE27" s="392"/>
      <c r="AF27" s="392"/>
      <c r="AG27" s="392"/>
      <c r="AH27" s="392" t="s">
        <v>11</v>
      </c>
      <c r="AI27" s="282">
        <f>+Input!AI24</f>
        <v>0.56999999999999995</v>
      </c>
      <c r="AJ27" s="282">
        <f>+Input!AJ24</f>
        <v>0.88</v>
      </c>
      <c r="AK27" s="282">
        <f>+Input!AK24</f>
        <v>4.96</v>
      </c>
      <c r="AL27" s="282">
        <f>+Input!AL24</f>
        <v>4.58</v>
      </c>
      <c r="AM27" s="282">
        <f>+Input!AM24</f>
        <v>4.5599999999999996</v>
      </c>
      <c r="AN27" s="282">
        <f>+Input!AN24</f>
        <v>4.03</v>
      </c>
      <c r="AO27" s="282">
        <f>+Input!AO24</f>
        <v>3.32</v>
      </c>
      <c r="AP27" s="282">
        <f>+Input!AP24</f>
        <v>17.79</v>
      </c>
      <c r="AQ27" s="282">
        <f>+Input!AQ24</f>
        <v>2.86</v>
      </c>
      <c r="AR27" s="282">
        <f>+Input!AR24</f>
        <v>4.41</v>
      </c>
      <c r="AS27" s="416">
        <f>+Input!AS24</f>
        <v>2.4500000000000002</v>
      </c>
      <c r="AT27" s="182">
        <v>99999</v>
      </c>
      <c r="AU27" s="182">
        <v>99999</v>
      </c>
      <c r="AV27" s="182">
        <v>99999</v>
      </c>
      <c r="AW27" s="182">
        <v>99999</v>
      </c>
      <c r="AX27" s="182">
        <v>99999</v>
      </c>
      <c r="AY27" s="182">
        <v>99999</v>
      </c>
      <c r="AZ27" s="182">
        <v>99999</v>
      </c>
      <c r="BA27" s="182">
        <v>99999</v>
      </c>
      <c r="BB27" s="182">
        <v>99999</v>
      </c>
      <c r="BC27" s="182">
        <v>99999</v>
      </c>
      <c r="BD27" s="182">
        <v>99999</v>
      </c>
      <c r="BE27" s="182">
        <v>99999</v>
      </c>
      <c r="BF27" s="182">
        <v>99999</v>
      </c>
      <c r="BG27" s="182">
        <v>99999</v>
      </c>
      <c r="BH27" s="182">
        <v>99999</v>
      </c>
      <c r="BI27" s="182">
        <v>99999</v>
      </c>
      <c r="BJ27" s="182">
        <v>99999</v>
      </c>
      <c r="BK27" s="182">
        <v>99999</v>
      </c>
      <c r="BL27" s="182">
        <v>99999</v>
      </c>
      <c r="BM27" s="182">
        <v>99999</v>
      </c>
      <c r="BN27" s="182">
        <v>99999</v>
      </c>
      <c r="BO27" s="182">
        <v>99999</v>
      </c>
      <c r="BP27" s="182">
        <v>99999</v>
      </c>
      <c r="BQ27" s="182">
        <v>99999</v>
      </c>
      <c r="BR27" s="182">
        <v>99999</v>
      </c>
      <c r="BS27" s="182">
        <v>99999</v>
      </c>
      <c r="BT27" s="182">
        <v>99999</v>
      </c>
      <c r="BU27" s="182">
        <v>99999</v>
      </c>
      <c r="BV27" s="182">
        <v>99999</v>
      </c>
      <c r="BW27" s="182">
        <v>99999</v>
      </c>
      <c r="BX27" s="182">
        <v>99999</v>
      </c>
      <c r="BY27" s="182">
        <v>99999</v>
      </c>
      <c r="BZ27" s="182">
        <v>99999</v>
      </c>
      <c r="CA27" s="182">
        <v>99999</v>
      </c>
      <c r="CB27" s="182">
        <v>99999</v>
      </c>
      <c r="CC27" s="182">
        <v>99999</v>
      </c>
      <c r="CD27" s="182">
        <v>99999</v>
      </c>
      <c r="CE27" s="182">
        <v>99999</v>
      </c>
      <c r="CF27" s="182">
        <v>99999</v>
      </c>
      <c r="CG27" s="182">
        <v>99999</v>
      </c>
      <c r="CH27" s="182">
        <v>99999</v>
      </c>
      <c r="CI27" s="182">
        <v>99999</v>
      </c>
      <c r="CJ27" s="182">
        <v>99999</v>
      </c>
      <c r="CK27" s="182">
        <v>99999</v>
      </c>
      <c r="CL27" s="182">
        <v>99999</v>
      </c>
      <c r="CM27" s="182">
        <v>99999</v>
      </c>
      <c r="CN27" s="182">
        <v>99999</v>
      </c>
      <c r="CO27" s="183">
        <v>99999</v>
      </c>
      <c r="CP27" s="183">
        <v>99999</v>
      </c>
      <c r="CQ27" s="183">
        <v>99999</v>
      </c>
      <c r="CR27" s="183">
        <v>99999</v>
      </c>
      <c r="CS27" s="183">
        <v>99999</v>
      </c>
      <c r="CT27" s="183">
        <v>99999</v>
      </c>
      <c r="CU27" s="183">
        <v>99999</v>
      </c>
      <c r="CV27" s="183">
        <v>99999</v>
      </c>
      <c r="CW27" s="183">
        <v>99999</v>
      </c>
      <c r="CX27" s="183">
        <v>99999</v>
      </c>
      <c r="CY27" s="183">
        <v>99999</v>
      </c>
      <c r="CZ27" s="183">
        <v>99999</v>
      </c>
      <c r="DA27" s="183">
        <v>99999</v>
      </c>
      <c r="DB27" s="183">
        <v>99999</v>
      </c>
      <c r="DC27" s="183">
        <v>99999</v>
      </c>
      <c r="DD27" s="183">
        <v>99999</v>
      </c>
      <c r="DE27" s="183">
        <v>99999</v>
      </c>
      <c r="DF27" s="183">
        <v>99999</v>
      </c>
      <c r="DG27" s="183">
        <v>99999</v>
      </c>
      <c r="DH27" s="183">
        <v>99999</v>
      </c>
      <c r="DI27" s="183">
        <v>99999</v>
      </c>
      <c r="DJ27" s="183">
        <v>99999</v>
      </c>
      <c r="DK27" s="183">
        <v>99999</v>
      </c>
      <c r="DL27" s="183">
        <v>99999</v>
      </c>
      <c r="DM27" s="183">
        <v>99999</v>
      </c>
      <c r="DN27" s="183">
        <v>99999</v>
      </c>
      <c r="DO27" s="183">
        <v>99999</v>
      </c>
      <c r="DP27" s="183">
        <v>99999</v>
      </c>
      <c r="DQ27" s="183">
        <v>99999</v>
      </c>
      <c r="DR27" s="183">
        <v>99999</v>
      </c>
      <c r="DS27" s="183">
        <v>99999</v>
      </c>
      <c r="DT27" s="183">
        <v>99999</v>
      </c>
      <c r="DU27" s="183">
        <v>99999</v>
      </c>
      <c r="DV27" s="183">
        <v>99999</v>
      </c>
      <c r="DW27" s="183">
        <v>99999</v>
      </c>
      <c r="DX27" s="183">
        <v>99999</v>
      </c>
      <c r="DY27" s="183">
        <v>99999</v>
      </c>
      <c r="DZ27" s="183">
        <v>99999</v>
      </c>
      <c r="EA27" s="183">
        <v>99999</v>
      </c>
      <c r="EB27" s="183">
        <v>99999</v>
      </c>
      <c r="EC27" s="183">
        <v>99999</v>
      </c>
      <c r="ED27" s="183">
        <v>99999</v>
      </c>
      <c r="EE27" s="183">
        <v>99999</v>
      </c>
      <c r="EF27" s="183">
        <v>99999</v>
      </c>
      <c r="EG27" s="183">
        <v>99999</v>
      </c>
      <c r="EH27" s="183">
        <v>99999</v>
      </c>
      <c r="EI27" s="183">
        <v>99999</v>
      </c>
      <c r="EJ27" s="183">
        <v>99999</v>
      </c>
      <c r="EK27" s="183">
        <v>99999</v>
      </c>
      <c r="EL27" s="183">
        <v>99999</v>
      </c>
      <c r="EM27" s="183">
        <v>99999</v>
      </c>
      <c r="EN27" s="183">
        <v>99999</v>
      </c>
      <c r="EO27" s="183">
        <v>99999</v>
      </c>
      <c r="EP27" s="183">
        <v>99999</v>
      </c>
      <c r="EQ27" s="183">
        <v>99999</v>
      </c>
      <c r="ER27" s="183">
        <v>99999</v>
      </c>
      <c r="ES27" s="183">
        <v>99999</v>
      </c>
      <c r="ET27" s="183">
        <v>99999</v>
      </c>
      <c r="EU27" s="183">
        <v>99999</v>
      </c>
      <c r="EV27" s="183">
        <v>99999</v>
      </c>
      <c r="EW27" s="183">
        <v>99999</v>
      </c>
      <c r="EX27" s="183">
        <v>99999</v>
      </c>
      <c r="EY27" s="183">
        <v>99999</v>
      </c>
      <c r="EZ27" s="183">
        <v>99999</v>
      </c>
      <c r="FA27" s="183">
        <v>99999</v>
      </c>
      <c r="FB27" s="183">
        <v>99999</v>
      </c>
      <c r="FC27" s="183">
        <v>99999</v>
      </c>
      <c r="FD27" s="183">
        <v>99999</v>
      </c>
      <c r="FE27" s="183">
        <v>99999</v>
      </c>
      <c r="FF27" s="183">
        <v>99999</v>
      </c>
      <c r="FG27" s="183">
        <v>99999</v>
      </c>
      <c r="FH27" s="183">
        <v>99999</v>
      </c>
      <c r="FI27" s="183">
        <v>99999</v>
      </c>
      <c r="FJ27" s="183">
        <v>99999</v>
      </c>
      <c r="FK27" s="183">
        <v>99999</v>
      </c>
      <c r="FL27" s="183">
        <v>99999</v>
      </c>
      <c r="FM27" s="183">
        <v>99999</v>
      </c>
      <c r="FN27" s="183">
        <v>99999</v>
      </c>
      <c r="FO27" s="183">
        <v>99999</v>
      </c>
      <c r="FP27" s="183">
        <v>99999</v>
      </c>
      <c r="FQ27" s="183">
        <v>99999</v>
      </c>
      <c r="FR27" s="183">
        <v>99999</v>
      </c>
      <c r="FS27" s="183">
        <v>99999</v>
      </c>
      <c r="FT27" s="183">
        <v>99999</v>
      </c>
      <c r="FU27" s="183">
        <v>99999</v>
      </c>
      <c r="FV27" s="183">
        <v>99999</v>
      </c>
      <c r="FW27" s="183">
        <v>99999</v>
      </c>
      <c r="FX27" s="183">
        <v>99999</v>
      </c>
      <c r="FY27" s="183">
        <v>99999</v>
      </c>
      <c r="FZ27" s="183">
        <v>99999</v>
      </c>
      <c r="GA27" s="183">
        <v>99999</v>
      </c>
      <c r="GB27" s="183">
        <v>99999</v>
      </c>
      <c r="GC27" s="183">
        <v>99999</v>
      </c>
      <c r="GD27" s="183">
        <v>99999</v>
      </c>
      <c r="GE27" s="183">
        <v>99999</v>
      </c>
      <c r="GF27" s="183">
        <v>99999</v>
      </c>
      <c r="GG27" s="183">
        <v>99999</v>
      </c>
      <c r="GH27" s="183">
        <v>99999</v>
      </c>
      <c r="GI27" s="132">
        <v>99999</v>
      </c>
      <c r="GJ27" s="132">
        <v>99999</v>
      </c>
      <c r="GK27" s="132">
        <v>99999</v>
      </c>
      <c r="GL27" s="132">
        <v>99999</v>
      </c>
      <c r="GM27" s="132">
        <v>99999</v>
      </c>
      <c r="GN27" s="132">
        <v>99999</v>
      </c>
      <c r="GO27" s="132">
        <v>99999</v>
      </c>
      <c r="GP27" s="132">
        <v>99999</v>
      </c>
      <c r="GQ27" s="28">
        <v>21</v>
      </c>
      <c r="GR27" s="128">
        <v>13</v>
      </c>
      <c r="GS27" s="55">
        <f t="shared" si="10"/>
        <v>61</v>
      </c>
      <c r="GT27" s="55">
        <f t="shared" si="37"/>
        <v>62</v>
      </c>
      <c r="GU27" s="29"/>
      <c r="GV27" s="56" t="str">
        <f t="shared" si="42"/>
        <v>3</v>
      </c>
      <c r="GW27" s="59" t="str">
        <f t="shared" si="38"/>
        <v>31</v>
      </c>
      <c r="GX27" s="29">
        <v>22</v>
      </c>
      <c r="GY27" s="85"/>
      <c r="GZ27" s="87" t="str">
        <f t="shared" si="39"/>
        <v>18,16,17,29,6,23,15,22,21,14,30,28,32,20,7,26,4,27,19,2,3,1,31,13,24,10,9,5,8,25,11,</v>
      </c>
      <c r="HA27" s="83" t="str">
        <v>110.3,30,0,0</v>
      </c>
      <c r="HB27" s="56">
        <f t="shared" si="11"/>
        <v>6</v>
      </c>
      <c r="HC27" s="56">
        <f t="shared" si="12"/>
        <v>9</v>
      </c>
      <c r="HD27" s="108">
        <f t="shared" si="0"/>
        <v>110.3</v>
      </c>
      <c r="HE27" s="219">
        <f t="shared" si="13"/>
        <v>0</v>
      </c>
      <c r="HF27" s="55">
        <f t="shared" si="14"/>
        <v>0</v>
      </c>
      <c r="HG27" s="108" t="str">
        <f t="shared" si="15"/>
        <v>FEAS.</v>
      </c>
      <c r="HH27" s="85">
        <f t="shared" si="16"/>
        <v>0</v>
      </c>
      <c r="HI27" s="106">
        <f t="shared" si="17"/>
        <v>59</v>
      </c>
      <c r="HJ27" s="29">
        <v>22</v>
      </c>
      <c r="HK27" s="85">
        <f t="shared" si="18"/>
        <v>1</v>
      </c>
      <c r="HL27" s="85">
        <f t="shared" si="40"/>
        <v>19</v>
      </c>
      <c r="HM27" s="108" cm="1">
        <f t="array" ref="HM27">IF(HJ27&lt;=$HH$1-1,IF(HK27&lt;&gt;HK26,INDEX($M$6:$GP$190,1,HL27+1),INDEX($M$6:$GP$190,MIN(HL27,HL26)+1,MAX(HL27,HL26)+1))+IF(HK27&lt;&gt;HK28,INDEX($M$6:$GP$190,1,HL27+1),0),"")</f>
        <v>0.67</v>
      </c>
      <c r="HN27" s="396" t="str">
        <f ca="1">IF(ISNUMBER(HL27),'Vehicle site info'!AK30,"")</f>
        <v>10:24 AM, 7:30 AM, 1</v>
      </c>
      <c r="HO27" s="450"/>
      <c r="HP27" s="40"/>
      <c r="HR27" s="30">
        <f ca="1">SUM(HR25:HR26)</f>
        <v>6.33</v>
      </c>
      <c r="HS27" s="30">
        <f ca="1">SUM(HS25:HS26)</f>
        <v>15.192</v>
      </c>
      <c r="HU27" s="75">
        <v>22</v>
      </c>
      <c r="HV27" s="77" t="str">
        <f t="shared" si="20"/>
        <v>,13,12,18,16,17,29,6,23,15,22,21,14,30,28,32,20,7,-22,26,4,27,19,2,3,31,24,10,9,5,8,25,11,</v>
      </c>
      <c r="HW27" s="78" t="str">
        <f t="shared" si="21"/>
        <v>,13,12,18,16,17,29,6,23,15,1,21,14,30,28,32,20,7,-22,26,4,27,19,2,3,31,24,10,9,5,8,25,11,</v>
      </c>
      <c r="HX27" s="88" t="str">
        <f t="shared" si="22"/>
        <v>13,12,18,16,17,29,6,23,15,1,21,14,30,28,32,20,7,22,26,4,27,19,2,3,31,24,10,9,5,8,25,11,</v>
      </c>
      <c r="HY27" s="68" t="str">
        <v>112.33,30,0,0</v>
      </c>
      <c r="HZ27" s="75">
        <f t="shared" si="23"/>
        <v>7</v>
      </c>
      <c r="IA27" s="75">
        <f t="shared" si="24"/>
        <v>10</v>
      </c>
      <c r="IB27" s="387">
        <f t="shared" si="25"/>
        <v>112.33</v>
      </c>
      <c r="IC27" s="143">
        <f t="shared" si="26"/>
        <v>0</v>
      </c>
      <c r="ID27" s="75">
        <f t="shared" si="43"/>
        <v>0</v>
      </c>
      <c r="IE27" s="76">
        <f t="shared" si="27"/>
        <v>112.33</v>
      </c>
      <c r="IF27" s="446">
        <f t="shared" si="28"/>
        <v>22</v>
      </c>
      <c r="IG27" s="88" t="str">
        <f t="shared" ca="1" si="55"/>
        <v>Feasible outcome with fleet distance = 102.52 at i=  32</v>
      </c>
      <c r="IH27" s="30">
        <f t="shared" ca="1" si="30"/>
        <v>6</v>
      </c>
      <c r="II27" s="108">
        <f t="shared" ca="1" si="31"/>
        <v>102.52</v>
      </c>
      <c r="IJ27" s="133" t="str">
        <f t="shared" ca="1" si="32"/>
        <v>Reposition index 22 to the right of index 11</v>
      </c>
      <c r="IK27" s="155"/>
      <c r="IL27" s="145"/>
      <c r="IM27" s="145"/>
      <c r="IN27" s="154"/>
      <c r="IO27" s="141">
        <f t="shared" si="56"/>
        <v>22</v>
      </c>
      <c r="IP27" s="75">
        <f t="shared" ca="1" si="57"/>
        <v>15</v>
      </c>
      <c r="IQ27" s="387">
        <f t="shared" ca="1" si="3"/>
        <v>108.75</v>
      </c>
      <c r="IR27" s="386">
        <f t="shared" ca="1" si="35"/>
        <v>108.75</v>
      </c>
      <c r="IS27" s="146"/>
      <c r="IT27" s="389"/>
      <c r="IU27" s="389"/>
      <c r="IV27" s="146"/>
      <c r="IW27" s="7">
        <v>22</v>
      </c>
      <c r="IX27" s="1">
        <f t="shared" si="52"/>
        <v>15</v>
      </c>
      <c r="IY27" s="7">
        <f t="shared" si="49"/>
        <v>19</v>
      </c>
      <c r="IZ27" s="223" cm="1">
        <f t="array" ref="IZ27">IF(IW27&lt;=$HH$1-1,
IF(IX27&lt;&gt;IX26,
INDEX($M$6:$GP$190,1,IY27+1),INDEX($M$6:$GP$190,MIN(IY27,IY26)+1,MAX(IY27,IY26)+1))+IF(IX27&lt;&gt;IX28,INDEX($M$6:$GP$190,1,IY27+1),0),"")</f>
        <v>0.67</v>
      </c>
      <c r="JA27" s="7" t="str">
        <f t="shared" ca="1" si="50"/>
        <v>10:24 AM, 7:30 AM, 1</v>
      </c>
    </row>
    <row r="28" spans="1:274" ht="17" thickBot="1" x14ac:dyDescent="0.25">
      <c r="A28" s="282">
        <f>+Input!D41</f>
        <v>1.25</v>
      </c>
      <c r="B28" s="1">
        <v>23</v>
      </c>
      <c r="C28" s="188">
        <f t="shared" si="4"/>
        <v>1</v>
      </c>
      <c r="D28" s="54">
        <f t="shared" si="5"/>
        <v>27</v>
      </c>
      <c r="E28" s="18">
        <f t="shared" si="6"/>
        <v>0.79</v>
      </c>
      <c r="F28" s="1">
        <f t="shared" ca="1" si="7"/>
        <v>1.25</v>
      </c>
      <c r="G28" s="1"/>
      <c r="K28" s="7"/>
      <c r="L28" s="291">
        <v>22</v>
      </c>
      <c r="M28" s="220"/>
      <c r="N28" s="392"/>
      <c r="O28" s="392"/>
      <c r="P28" s="392"/>
      <c r="Q28" s="392"/>
      <c r="R28" s="392"/>
      <c r="S28" s="392"/>
      <c r="T28" s="392"/>
      <c r="U28" s="392"/>
      <c r="V28" s="392"/>
      <c r="W28" s="392"/>
      <c r="X28" s="392"/>
      <c r="Y28" s="392"/>
      <c r="Z28" s="392"/>
      <c r="AA28" s="392"/>
      <c r="AB28" s="392"/>
      <c r="AC28" s="392"/>
      <c r="AD28" s="392"/>
      <c r="AE28" s="392"/>
      <c r="AF28" s="392"/>
      <c r="AG28" s="392"/>
      <c r="AH28" s="392"/>
      <c r="AI28" s="392" t="s">
        <v>11</v>
      </c>
      <c r="AJ28" s="282">
        <f>+Input!AJ25</f>
        <v>1.25</v>
      </c>
      <c r="AK28" s="282">
        <f>+Input!AK25</f>
        <v>4.3899999999999997</v>
      </c>
      <c r="AL28" s="282">
        <f>+Input!AL25</f>
        <v>4.01</v>
      </c>
      <c r="AM28" s="282">
        <f>+Input!AM25</f>
        <v>3.99</v>
      </c>
      <c r="AN28" s="282">
        <f>+Input!AN25</f>
        <v>3.47</v>
      </c>
      <c r="AO28" s="282">
        <f>+Input!AO25</f>
        <v>3.89</v>
      </c>
      <c r="AP28" s="282">
        <f>+Input!AP25</f>
        <v>17.23</v>
      </c>
      <c r="AQ28" s="282">
        <f>+Input!AQ25</f>
        <v>3.43</v>
      </c>
      <c r="AR28" s="282">
        <f>+Input!AR25</f>
        <v>3.84</v>
      </c>
      <c r="AS28" s="416">
        <f>+Input!AS25</f>
        <v>2.35</v>
      </c>
      <c r="AT28" s="182">
        <v>99999</v>
      </c>
      <c r="AU28" s="182">
        <v>99999</v>
      </c>
      <c r="AV28" s="182">
        <v>99999</v>
      </c>
      <c r="AW28" s="182">
        <v>99999</v>
      </c>
      <c r="AX28" s="182">
        <v>99999</v>
      </c>
      <c r="AY28" s="182">
        <v>99999</v>
      </c>
      <c r="AZ28" s="182">
        <v>99999</v>
      </c>
      <c r="BA28" s="182">
        <v>99999</v>
      </c>
      <c r="BB28" s="182">
        <v>99999</v>
      </c>
      <c r="BC28" s="182">
        <v>99999</v>
      </c>
      <c r="BD28" s="182">
        <v>99999</v>
      </c>
      <c r="BE28" s="182">
        <v>99999</v>
      </c>
      <c r="BF28" s="182">
        <v>99999</v>
      </c>
      <c r="BG28" s="182">
        <v>99999</v>
      </c>
      <c r="BH28" s="182">
        <v>99999</v>
      </c>
      <c r="BI28" s="182">
        <v>99999</v>
      </c>
      <c r="BJ28" s="182">
        <v>99999</v>
      </c>
      <c r="BK28" s="182">
        <v>99999</v>
      </c>
      <c r="BL28" s="182">
        <v>99999</v>
      </c>
      <c r="BM28" s="182">
        <v>99999</v>
      </c>
      <c r="BN28" s="182">
        <v>99999</v>
      </c>
      <c r="BO28" s="182">
        <v>99999</v>
      </c>
      <c r="BP28" s="182">
        <v>99999</v>
      </c>
      <c r="BQ28" s="182">
        <v>99999</v>
      </c>
      <c r="BR28" s="182">
        <v>99999</v>
      </c>
      <c r="BS28" s="182">
        <v>99999</v>
      </c>
      <c r="BT28" s="182">
        <v>99999</v>
      </c>
      <c r="BU28" s="182">
        <v>99999</v>
      </c>
      <c r="BV28" s="182">
        <v>99999</v>
      </c>
      <c r="BW28" s="182">
        <v>99999</v>
      </c>
      <c r="BX28" s="182">
        <v>99999</v>
      </c>
      <c r="BY28" s="182">
        <v>99999</v>
      </c>
      <c r="BZ28" s="182">
        <v>99999</v>
      </c>
      <c r="CA28" s="182">
        <v>99999</v>
      </c>
      <c r="CB28" s="182">
        <v>99999</v>
      </c>
      <c r="CC28" s="182">
        <v>99999</v>
      </c>
      <c r="CD28" s="182">
        <v>99999</v>
      </c>
      <c r="CE28" s="182">
        <v>99999</v>
      </c>
      <c r="CF28" s="182">
        <v>99999</v>
      </c>
      <c r="CG28" s="182">
        <v>99999</v>
      </c>
      <c r="CH28" s="182">
        <v>99999</v>
      </c>
      <c r="CI28" s="182">
        <v>99999</v>
      </c>
      <c r="CJ28" s="182">
        <v>99999</v>
      </c>
      <c r="CK28" s="182">
        <v>99999</v>
      </c>
      <c r="CL28" s="182">
        <v>99999</v>
      </c>
      <c r="CM28" s="182">
        <v>99999</v>
      </c>
      <c r="CN28" s="182">
        <v>99999</v>
      </c>
      <c r="CO28" s="183">
        <v>99999</v>
      </c>
      <c r="CP28" s="183">
        <v>99999</v>
      </c>
      <c r="CQ28" s="183">
        <v>99999</v>
      </c>
      <c r="CR28" s="183">
        <v>99999</v>
      </c>
      <c r="CS28" s="183">
        <v>99999</v>
      </c>
      <c r="CT28" s="183">
        <v>99999</v>
      </c>
      <c r="CU28" s="183">
        <v>99999</v>
      </c>
      <c r="CV28" s="183">
        <v>99999</v>
      </c>
      <c r="CW28" s="183">
        <v>99999</v>
      </c>
      <c r="CX28" s="183">
        <v>99999</v>
      </c>
      <c r="CY28" s="183">
        <v>99999</v>
      </c>
      <c r="CZ28" s="183">
        <v>99999</v>
      </c>
      <c r="DA28" s="183">
        <v>99999</v>
      </c>
      <c r="DB28" s="183">
        <v>99999</v>
      </c>
      <c r="DC28" s="183">
        <v>99999</v>
      </c>
      <c r="DD28" s="183">
        <v>99999</v>
      </c>
      <c r="DE28" s="183">
        <v>99999</v>
      </c>
      <c r="DF28" s="183">
        <v>99999</v>
      </c>
      <c r="DG28" s="183">
        <v>99999</v>
      </c>
      <c r="DH28" s="183">
        <v>99999</v>
      </c>
      <c r="DI28" s="183">
        <v>99999</v>
      </c>
      <c r="DJ28" s="183">
        <v>99999</v>
      </c>
      <c r="DK28" s="183">
        <v>99999</v>
      </c>
      <c r="DL28" s="183">
        <v>99999</v>
      </c>
      <c r="DM28" s="183">
        <v>99999</v>
      </c>
      <c r="DN28" s="183">
        <v>99999</v>
      </c>
      <c r="DO28" s="183">
        <v>99999</v>
      </c>
      <c r="DP28" s="183">
        <v>99999</v>
      </c>
      <c r="DQ28" s="183">
        <v>99999</v>
      </c>
      <c r="DR28" s="183">
        <v>99999</v>
      </c>
      <c r="DS28" s="183">
        <v>99999</v>
      </c>
      <c r="DT28" s="183">
        <v>99999</v>
      </c>
      <c r="DU28" s="183">
        <v>99999</v>
      </c>
      <c r="DV28" s="183">
        <v>99999</v>
      </c>
      <c r="DW28" s="183">
        <v>99999</v>
      </c>
      <c r="DX28" s="183">
        <v>99999</v>
      </c>
      <c r="DY28" s="183">
        <v>99999</v>
      </c>
      <c r="DZ28" s="183">
        <v>99999</v>
      </c>
      <c r="EA28" s="183">
        <v>99999</v>
      </c>
      <c r="EB28" s="183">
        <v>99999</v>
      </c>
      <c r="EC28" s="183">
        <v>99999</v>
      </c>
      <c r="ED28" s="183">
        <v>99999</v>
      </c>
      <c r="EE28" s="183">
        <v>99999</v>
      </c>
      <c r="EF28" s="183">
        <v>99999</v>
      </c>
      <c r="EG28" s="183">
        <v>99999</v>
      </c>
      <c r="EH28" s="183">
        <v>99999</v>
      </c>
      <c r="EI28" s="183">
        <v>99999</v>
      </c>
      <c r="EJ28" s="183">
        <v>99999</v>
      </c>
      <c r="EK28" s="183">
        <v>99999</v>
      </c>
      <c r="EL28" s="183">
        <v>99999</v>
      </c>
      <c r="EM28" s="183">
        <v>99999</v>
      </c>
      <c r="EN28" s="183">
        <v>99999</v>
      </c>
      <c r="EO28" s="183">
        <v>99999</v>
      </c>
      <c r="EP28" s="183">
        <v>99999</v>
      </c>
      <c r="EQ28" s="183">
        <v>99999</v>
      </c>
      <c r="ER28" s="183">
        <v>99999</v>
      </c>
      <c r="ES28" s="183">
        <v>99999</v>
      </c>
      <c r="ET28" s="183">
        <v>99999</v>
      </c>
      <c r="EU28" s="183">
        <v>99999</v>
      </c>
      <c r="EV28" s="183">
        <v>99999</v>
      </c>
      <c r="EW28" s="183">
        <v>99999</v>
      </c>
      <c r="EX28" s="183">
        <v>99999</v>
      </c>
      <c r="EY28" s="183">
        <v>99999</v>
      </c>
      <c r="EZ28" s="183">
        <v>99999</v>
      </c>
      <c r="FA28" s="183">
        <v>99999</v>
      </c>
      <c r="FB28" s="183">
        <v>99999</v>
      </c>
      <c r="FC28" s="183">
        <v>99999</v>
      </c>
      <c r="FD28" s="183">
        <v>99999</v>
      </c>
      <c r="FE28" s="183">
        <v>99999</v>
      </c>
      <c r="FF28" s="183">
        <v>99999</v>
      </c>
      <c r="FG28" s="183">
        <v>99999</v>
      </c>
      <c r="FH28" s="183">
        <v>99999</v>
      </c>
      <c r="FI28" s="183">
        <v>99999</v>
      </c>
      <c r="FJ28" s="183">
        <v>99999</v>
      </c>
      <c r="FK28" s="183">
        <v>99999</v>
      </c>
      <c r="FL28" s="183">
        <v>99999</v>
      </c>
      <c r="FM28" s="183">
        <v>99999</v>
      </c>
      <c r="FN28" s="183">
        <v>99999</v>
      </c>
      <c r="FO28" s="183">
        <v>99999</v>
      </c>
      <c r="FP28" s="183">
        <v>99999</v>
      </c>
      <c r="FQ28" s="183">
        <v>99999</v>
      </c>
      <c r="FR28" s="183">
        <v>99999</v>
      </c>
      <c r="FS28" s="183">
        <v>99999</v>
      </c>
      <c r="FT28" s="183">
        <v>99999</v>
      </c>
      <c r="FU28" s="183">
        <v>99999</v>
      </c>
      <c r="FV28" s="183">
        <v>99999</v>
      </c>
      <c r="FW28" s="183">
        <v>99999</v>
      </c>
      <c r="FX28" s="183">
        <v>99999</v>
      </c>
      <c r="FY28" s="183">
        <v>99999</v>
      </c>
      <c r="FZ28" s="183">
        <v>99999</v>
      </c>
      <c r="GA28" s="183">
        <v>99999</v>
      </c>
      <c r="GB28" s="183">
        <v>99999</v>
      </c>
      <c r="GC28" s="183">
        <v>99999</v>
      </c>
      <c r="GD28" s="183">
        <v>99999</v>
      </c>
      <c r="GE28" s="183">
        <v>99999</v>
      </c>
      <c r="GF28" s="183">
        <v>99999</v>
      </c>
      <c r="GG28" s="183">
        <v>99999</v>
      </c>
      <c r="GH28" s="183">
        <v>99999</v>
      </c>
      <c r="GI28" s="132">
        <v>99999</v>
      </c>
      <c r="GJ28" s="132">
        <v>99999</v>
      </c>
      <c r="GK28" s="132">
        <v>99999</v>
      </c>
      <c r="GL28" s="132">
        <v>99999</v>
      </c>
      <c r="GM28" s="132">
        <v>99999</v>
      </c>
      <c r="GN28" s="132">
        <v>99999</v>
      </c>
      <c r="GO28" s="132">
        <v>99999</v>
      </c>
      <c r="GP28" s="132">
        <v>99999</v>
      </c>
      <c r="GQ28" s="28">
        <v>22</v>
      </c>
      <c r="GR28" s="128">
        <v>7</v>
      </c>
      <c r="GS28" s="55">
        <f t="shared" si="10"/>
        <v>64</v>
      </c>
      <c r="GT28" s="55">
        <f t="shared" si="37"/>
        <v>65</v>
      </c>
      <c r="GU28" s="29"/>
      <c r="GV28" s="56" t="str">
        <f t="shared" si="42"/>
        <v>31</v>
      </c>
      <c r="GW28" s="59" t="str">
        <f t="shared" si="38"/>
        <v>13</v>
      </c>
      <c r="GX28" s="29">
        <v>23</v>
      </c>
      <c r="GY28" s="85"/>
      <c r="GZ28" s="87" t="str">
        <f t="shared" si="39"/>
        <v>18,16,17,29,6,23,15,22,21,14,30,28,32,20,7,26,4,27,19,2,3,31,1,13,24,10,9,5,8,25,11,</v>
      </c>
      <c r="HA28" s="83" t="str">
        <v>110.85,30,0,0</v>
      </c>
      <c r="HB28" s="56">
        <f t="shared" si="11"/>
        <v>7</v>
      </c>
      <c r="HC28" s="56">
        <f t="shared" si="12"/>
        <v>10</v>
      </c>
      <c r="HD28" s="55">
        <f t="shared" si="0"/>
        <v>110.85</v>
      </c>
      <c r="HE28" s="219">
        <f t="shared" si="13"/>
        <v>0</v>
      </c>
      <c r="HF28" s="55">
        <f t="shared" si="14"/>
        <v>0</v>
      </c>
      <c r="HG28" s="108" t="str">
        <f t="shared" si="15"/>
        <v>FEAS.</v>
      </c>
      <c r="HH28" s="85">
        <f t="shared" si="16"/>
        <v>0</v>
      </c>
      <c r="HI28" s="106">
        <f t="shared" si="17"/>
        <v>62</v>
      </c>
      <c r="HJ28" s="29">
        <v>23</v>
      </c>
      <c r="HK28" s="85">
        <f t="shared" si="18"/>
        <v>1</v>
      </c>
      <c r="HL28" s="85">
        <f t="shared" si="40"/>
        <v>27</v>
      </c>
      <c r="HM28" s="108" cm="1">
        <f t="array" ref="HM28">IF(HJ28&lt;=$HH$1-1,IF(HK28&lt;&gt;HK27,INDEX($M$6:$GP$190,1,HL28+1),INDEX($M$6:$GP$190,MIN(HL28,HL27)+1,MAX(HL28,HL27)+1))+IF(HK28&lt;&gt;HK29,INDEX($M$6:$GP$190,1,HL28+1),0),"")</f>
        <v>0.79</v>
      </c>
      <c r="HN28" s="396" t="str">
        <f ca="1">IF(ISNUMBER(HL28),'Vehicle site info'!AK31,"")</f>
        <v>10:26 AM, 8:00 AM, 1</v>
      </c>
      <c r="HO28" s="93"/>
      <c r="HP28" s="29"/>
      <c r="HQ28" s="29"/>
      <c r="HR28" s="29"/>
      <c r="HS28" s="5"/>
      <c r="HU28" s="75">
        <v>23</v>
      </c>
      <c r="HV28" s="77" t="str">
        <f t="shared" si="20"/>
        <v>,13,12,18,16,17,29,6,23,15,22,21,14,30,28,32,20,7,-23,26,4,27,19,2,3,31,24,10,9,5,8,25,11,</v>
      </c>
      <c r="HW28" s="78" t="str">
        <f t="shared" si="21"/>
        <v>,13,12,18,16,17,29,6,1,15,22,21,14,30,28,32,20,7,-23,26,4,27,19,2,3,31,24,10,9,5,8,25,11,</v>
      </c>
      <c r="HX28" s="88" t="str">
        <f t="shared" si="22"/>
        <v>13,12,18,16,17,29,6,1,15,22,21,14,30,28,32,20,7,23,26,4,27,19,2,3,31,24,10,9,5,8,25,11,</v>
      </c>
      <c r="HY28" s="68" t="str">
        <v>118.19,30,0,0</v>
      </c>
      <c r="HZ28" s="75">
        <f t="shared" si="23"/>
        <v>7</v>
      </c>
      <c r="IA28" s="75">
        <f t="shared" si="24"/>
        <v>10</v>
      </c>
      <c r="IB28" s="387">
        <f t="shared" si="25"/>
        <v>118.19</v>
      </c>
      <c r="IC28" s="143">
        <f t="shared" si="26"/>
        <v>0</v>
      </c>
      <c r="ID28" s="75">
        <f t="shared" si="43"/>
        <v>0</v>
      </c>
      <c r="IE28" s="76">
        <f t="shared" si="27"/>
        <v>118.19</v>
      </c>
      <c r="IF28" s="446">
        <f t="shared" si="28"/>
        <v>23</v>
      </c>
      <c r="IG28" s="88" t="str">
        <f t="shared" ca="1" si="55"/>
        <v>Feasible outcome with fleet distance = 102.62 at i=  7</v>
      </c>
      <c r="IH28" s="30">
        <f t="shared" ca="1" si="30"/>
        <v>6</v>
      </c>
      <c r="II28" s="108">
        <f t="shared" ca="1" si="31"/>
        <v>102.62</v>
      </c>
      <c r="IJ28" s="133" t="str">
        <f t="shared" ca="1" si="32"/>
        <v xml:space="preserve"> Reposition index 23 between indices 6 and 15</v>
      </c>
      <c r="IK28" s="155"/>
      <c r="IL28" s="145"/>
      <c r="IM28" s="153"/>
      <c r="IN28" s="154"/>
      <c r="IO28" s="141">
        <f t="shared" si="56"/>
        <v>23</v>
      </c>
      <c r="IP28" s="75">
        <f t="shared" ca="1" si="57"/>
        <v>13</v>
      </c>
      <c r="IQ28" s="387">
        <f t="shared" ca="1" si="3"/>
        <v>109.57</v>
      </c>
      <c r="IR28" s="386">
        <f t="shared" ca="1" si="35"/>
        <v>109.57</v>
      </c>
      <c r="IS28" s="146"/>
      <c r="IT28" s="389"/>
      <c r="IU28" s="389"/>
      <c r="IV28" s="146"/>
      <c r="IW28" s="7">
        <v>23</v>
      </c>
      <c r="IX28" s="1">
        <f t="shared" si="52"/>
        <v>15</v>
      </c>
      <c r="IY28" s="7">
        <f t="shared" si="49"/>
        <v>27</v>
      </c>
      <c r="IZ28" s="223" cm="1">
        <f t="array" ref="IZ28">IF(IW28&lt;=$HH$1-1,
IF(IX28&lt;&gt;IX27,
INDEX($M$6:$GP$190,1,IY28+1),INDEX($M$6:$GP$190,MIN(IY28,IY27)+1,MAX(IY28,IY27)+1))+IF(IX28&lt;&gt;IX29,INDEX($M$6:$GP$190,1,IY28+1),0),"")</f>
        <v>0.79</v>
      </c>
      <c r="JA28" s="7" t="str">
        <f t="shared" ca="1" si="50"/>
        <v>10:26 AM, 8:00 AM, 1</v>
      </c>
    </row>
    <row r="29" spans="1:274" ht="17" thickBot="1" x14ac:dyDescent="0.25">
      <c r="A29" s="282">
        <f>+Input!D42</f>
        <v>1.25</v>
      </c>
      <c r="B29" s="1">
        <v>24</v>
      </c>
      <c r="C29" s="188">
        <f t="shared" si="4"/>
        <v>1</v>
      </c>
      <c r="D29" s="54">
        <f t="shared" si="5"/>
        <v>3</v>
      </c>
      <c r="E29" s="18">
        <f t="shared" si="6"/>
        <v>6.33</v>
      </c>
      <c r="F29" s="1">
        <f t="shared" ca="1" si="7"/>
        <v>1.25</v>
      </c>
      <c r="G29" s="1"/>
      <c r="K29" s="7"/>
      <c r="L29" s="291">
        <v>23</v>
      </c>
      <c r="M29" s="220"/>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t="s">
        <v>11</v>
      </c>
      <c r="AK29" s="282">
        <f>+Input!AK26</f>
        <v>4.38</v>
      </c>
      <c r="AL29" s="282">
        <f>+Input!AL26</f>
        <v>5.47</v>
      </c>
      <c r="AM29" s="282">
        <f>+Input!AM26</f>
        <v>5.23</v>
      </c>
      <c r="AN29" s="282">
        <f>+Input!AN26</f>
        <v>3.75</v>
      </c>
      <c r="AO29" s="282">
        <f>+Input!AO26</f>
        <v>3.69</v>
      </c>
      <c r="AP29" s="282">
        <f>+Input!AP26</f>
        <v>15.47</v>
      </c>
      <c r="AQ29" s="282">
        <f>+Input!AQ26</f>
        <v>3.22</v>
      </c>
      <c r="AR29" s="282">
        <f>+Input!AR26</f>
        <v>3.83</v>
      </c>
      <c r="AS29" s="416">
        <f>+Input!AS26</f>
        <v>3.12</v>
      </c>
      <c r="AT29" s="182">
        <v>99999</v>
      </c>
      <c r="AU29" s="182">
        <v>99999</v>
      </c>
      <c r="AV29" s="182">
        <v>99999</v>
      </c>
      <c r="AW29" s="182">
        <v>99999</v>
      </c>
      <c r="AX29" s="182">
        <v>99999</v>
      </c>
      <c r="AY29" s="182">
        <v>99999</v>
      </c>
      <c r="AZ29" s="182">
        <v>99999</v>
      </c>
      <c r="BA29" s="182">
        <v>99999</v>
      </c>
      <c r="BB29" s="182">
        <v>99999</v>
      </c>
      <c r="BC29" s="182">
        <v>99999</v>
      </c>
      <c r="BD29" s="182">
        <v>99999</v>
      </c>
      <c r="BE29" s="182">
        <v>99999</v>
      </c>
      <c r="BF29" s="182">
        <v>99999</v>
      </c>
      <c r="BG29" s="182">
        <v>99999</v>
      </c>
      <c r="BH29" s="182">
        <v>99999</v>
      </c>
      <c r="BI29" s="182">
        <v>99999</v>
      </c>
      <c r="BJ29" s="182">
        <v>99999</v>
      </c>
      <c r="BK29" s="182">
        <v>99999</v>
      </c>
      <c r="BL29" s="182">
        <v>99999</v>
      </c>
      <c r="BM29" s="182">
        <v>99999</v>
      </c>
      <c r="BN29" s="182">
        <v>99999</v>
      </c>
      <c r="BO29" s="182">
        <v>99999</v>
      </c>
      <c r="BP29" s="182">
        <v>99999</v>
      </c>
      <c r="BQ29" s="182">
        <v>99999</v>
      </c>
      <c r="BR29" s="182">
        <v>99999</v>
      </c>
      <c r="BS29" s="182">
        <v>99999</v>
      </c>
      <c r="BT29" s="182">
        <v>99999</v>
      </c>
      <c r="BU29" s="182">
        <v>99999</v>
      </c>
      <c r="BV29" s="182">
        <v>99999</v>
      </c>
      <c r="BW29" s="182">
        <v>99999</v>
      </c>
      <c r="BX29" s="182">
        <v>99999</v>
      </c>
      <c r="BY29" s="182">
        <v>99999</v>
      </c>
      <c r="BZ29" s="182">
        <v>99999</v>
      </c>
      <c r="CA29" s="182">
        <v>99999</v>
      </c>
      <c r="CB29" s="182">
        <v>99999</v>
      </c>
      <c r="CC29" s="182">
        <v>99999</v>
      </c>
      <c r="CD29" s="182">
        <v>99999</v>
      </c>
      <c r="CE29" s="182">
        <v>99999</v>
      </c>
      <c r="CF29" s="182">
        <v>99999</v>
      </c>
      <c r="CG29" s="182">
        <v>99999</v>
      </c>
      <c r="CH29" s="182">
        <v>99999</v>
      </c>
      <c r="CI29" s="182">
        <v>99999</v>
      </c>
      <c r="CJ29" s="182">
        <v>99999</v>
      </c>
      <c r="CK29" s="182">
        <v>99999</v>
      </c>
      <c r="CL29" s="182">
        <v>99999</v>
      </c>
      <c r="CM29" s="182">
        <v>99999</v>
      </c>
      <c r="CN29" s="182">
        <v>99999</v>
      </c>
      <c r="CO29" s="183">
        <v>99999</v>
      </c>
      <c r="CP29" s="183">
        <v>99999</v>
      </c>
      <c r="CQ29" s="183">
        <v>99999</v>
      </c>
      <c r="CR29" s="183">
        <v>99999</v>
      </c>
      <c r="CS29" s="183">
        <v>99999</v>
      </c>
      <c r="CT29" s="183">
        <v>99999</v>
      </c>
      <c r="CU29" s="183">
        <v>99999</v>
      </c>
      <c r="CV29" s="183">
        <v>99999</v>
      </c>
      <c r="CW29" s="183">
        <v>99999</v>
      </c>
      <c r="CX29" s="183">
        <v>99999</v>
      </c>
      <c r="CY29" s="183">
        <v>99999</v>
      </c>
      <c r="CZ29" s="183">
        <v>99999</v>
      </c>
      <c r="DA29" s="183">
        <v>99999</v>
      </c>
      <c r="DB29" s="183">
        <v>99999</v>
      </c>
      <c r="DC29" s="183">
        <v>99999</v>
      </c>
      <c r="DD29" s="183">
        <v>99999</v>
      </c>
      <c r="DE29" s="183">
        <v>99999</v>
      </c>
      <c r="DF29" s="183">
        <v>99999</v>
      </c>
      <c r="DG29" s="183">
        <v>99999</v>
      </c>
      <c r="DH29" s="183">
        <v>99999</v>
      </c>
      <c r="DI29" s="183">
        <v>99999</v>
      </c>
      <c r="DJ29" s="183">
        <v>99999</v>
      </c>
      <c r="DK29" s="183">
        <v>99999</v>
      </c>
      <c r="DL29" s="183">
        <v>99999</v>
      </c>
      <c r="DM29" s="183">
        <v>99999</v>
      </c>
      <c r="DN29" s="183">
        <v>99999</v>
      </c>
      <c r="DO29" s="183">
        <v>99999</v>
      </c>
      <c r="DP29" s="183">
        <v>99999</v>
      </c>
      <c r="DQ29" s="183">
        <v>99999</v>
      </c>
      <c r="DR29" s="183">
        <v>99999</v>
      </c>
      <c r="DS29" s="183">
        <v>99999</v>
      </c>
      <c r="DT29" s="183">
        <v>99999</v>
      </c>
      <c r="DU29" s="183">
        <v>99999</v>
      </c>
      <c r="DV29" s="183">
        <v>99999</v>
      </c>
      <c r="DW29" s="183">
        <v>99999</v>
      </c>
      <c r="DX29" s="183">
        <v>99999</v>
      </c>
      <c r="DY29" s="183">
        <v>99999</v>
      </c>
      <c r="DZ29" s="183">
        <v>99999</v>
      </c>
      <c r="EA29" s="183">
        <v>99999</v>
      </c>
      <c r="EB29" s="183">
        <v>99999</v>
      </c>
      <c r="EC29" s="183">
        <v>99999</v>
      </c>
      <c r="ED29" s="183">
        <v>99999</v>
      </c>
      <c r="EE29" s="183">
        <v>99999</v>
      </c>
      <c r="EF29" s="183">
        <v>99999</v>
      </c>
      <c r="EG29" s="183">
        <v>99999</v>
      </c>
      <c r="EH29" s="183">
        <v>99999</v>
      </c>
      <c r="EI29" s="183">
        <v>99999</v>
      </c>
      <c r="EJ29" s="183">
        <v>99999</v>
      </c>
      <c r="EK29" s="183">
        <v>99999</v>
      </c>
      <c r="EL29" s="183">
        <v>99999</v>
      </c>
      <c r="EM29" s="183">
        <v>99999</v>
      </c>
      <c r="EN29" s="183">
        <v>99999</v>
      </c>
      <c r="EO29" s="183">
        <v>99999</v>
      </c>
      <c r="EP29" s="183">
        <v>99999</v>
      </c>
      <c r="EQ29" s="183">
        <v>99999</v>
      </c>
      <c r="ER29" s="183">
        <v>99999</v>
      </c>
      <c r="ES29" s="183">
        <v>99999</v>
      </c>
      <c r="ET29" s="183">
        <v>99999</v>
      </c>
      <c r="EU29" s="183">
        <v>99999</v>
      </c>
      <c r="EV29" s="183">
        <v>99999</v>
      </c>
      <c r="EW29" s="183">
        <v>99999</v>
      </c>
      <c r="EX29" s="183">
        <v>99999</v>
      </c>
      <c r="EY29" s="183">
        <v>99999</v>
      </c>
      <c r="EZ29" s="183">
        <v>99999</v>
      </c>
      <c r="FA29" s="183">
        <v>99999</v>
      </c>
      <c r="FB29" s="183">
        <v>99999</v>
      </c>
      <c r="FC29" s="183">
        <v>99999</v>
      </c>
      <c r="FD29" s="183">
        <v>99999</v>
      </c>
      <c r="FE29" s="183">
        <v>99999</v>
      </c>
      <c r="FF29" s="183">
        <v>99999</v>
      </c>
      <c r="FG29" s="183">
        <v>99999</v>
      </c>
      <c r="FH29" s="183">
        <v>99999</v>
      </c>
      <c r="FI29" s="183">
        <v>99999</v>
      </c>
      <c r="FJ29" s="183">
        <v>99999</v>
      </c>
      <c r="FK29" s="183">
        <v>99999</v>
      </c>
      <c r="FL29" s="183">
        <v>99999</v>
      </c>
      <c r="FM29" s="183">
        <v>99999</v>
      </c>
      <c r="FN29" s="183">
        <v>99999</v>
      </c>
      <c r="FO29" s="183">
        <v>99999</v>
      </c>
      <c r="FP29" s="183">
        <v>99999</v>
      </c>
      <c r="FQ29" s="183">
        <v>99999</v>
      </c>
      <c r="FR29" s="183">
        <v>99999</v>
      </c>
      <c r="FS29" s="183">
        <v>99999</v>
      </c>
      <c r="FT29" s="183">
        <v>99999</v>
      </c>
      <c r="FU29" s="183">
        <v>99999</v>
      </c>
      <c r="FV29" s="183">
        <v>99999</v>
      </c>
      <c r="FW29" s="183">
        <v>99999</v>
      </c>
      <c r="FX29" s="183">
        <v>99999</v>
      </c>
      <c r="FY29" s="183">
        <v>99999</v>
      </c>
      <c r="FZ29" s="183">
        <v>99999</v>
      </c>
      <c r="GA29" s="183">
        <v>99999</v>
      </c>
      <c r="GB29" s="183">
        <v>99999</v>
      </c>
      <c r="GC29" s="183">
        <v>99999</v>
      </c>
      <c r="GD29" s="183">
        <v>99999</v>
      </c>
      <c r="GE29" s="183">
        <v>99999</v>
      </c>
      <c r="GF29" s="183">
        <v>99999</v>
      </c>
      <c r="GG29" s="183">
        <v>99999</v>
      </c>
      <c r="GH29" s="183">
        <v>99999</v>
      </c>
      <c r="GI29" s="132">
        <v>99999</v>
      </c>
      <c r="GJ29" s="132">
        <v>99999</v>
      </c>
      <c r="GK29" s="132">
        <v>99999</v>
      </c>
      <c r="GL29" s="132">
        <v>99999</v>
      </c>
      <c r="GM29" s="132">
        <v>99999</v>
      </c>
      <c r="GN29" s="132">
        <v>99999</v>
      </c>
      <c r="GO29" s="132">
        <v>99999</v>
      </c>
      <c r="GP29" s="132">
        <v>99999</v>
      </c>
      <c r="GQ29" s="28">
        <v>23</v>
      </c>
      <c r="GR29" s="128">
        <v>8</v>
      </c>
      <c r="GS29" s="55">
        <f t="shared" si="10"/>
        <v>67</v>
      </c>
      <c r="GT29" s="55">
        <f t="shared" si="37"/>
        <v>68</v>
      </c>
      <c r="GU29" s="29"/>
      <c r="GV29" s="56" t="str">
        <f t="shared" si="42"/>
        <v>13</v>
      </c>
      <c r="GW29" s="59" t="str">
        <f t="shared" si="38"/>
        <v>24</v>
      </c>
      <c r="GX29" s="29">
        <v>24</v>
      </c>
      <c r="GY29" s="85"/>
      <c r="GZ29" s="87" t="str">
        <f t="shared" si="39"/>
        <v>18,16,17,29,6,23,15,22,21,14,30,28,32,20,7,26,4,27,19,2,3,31,13,1,24,10,9,5,8,25,11,</v>
      </c>
      <c r="HA29" s="83" t="str">
        <v>104.11,30,0,0</v>
      </c>
      <c r="HB29" s="56">
        <f t="shared" si="11"/>
        <v>7</v>
      </c>
      <c r="HC29" s="56">
        <f t="shared" si="12"/>
        <v>10</v>
      </c>
      <c r="HD29" s="55">
        <f t="shared" si="0"/>
        <v>104.11</v>
      </c>
      <c r="HE29" s="219">
        <f t="shared" si="13"/>
        <v>0</v>
      </c>
      <c r="HF29" s="55">
        <f t="shared" si="14"/>
        <v>0</v>
      </c>
      <c r="HG29" s="108" t="str">
        <f t="shared" si="15"/>
        <v>FEAS.</v>
      </c>
      <c r="HH29" s="85">
        <f t="shared" si="16"/>
        <v>0</v>
      </c>
      <c r="HI29" s="106">
        <f t="shared" si="17"/>
        <v>64</v>
      </c>
      <c r="HJ29" s="29">
        <v>24</v>
      </c>
      <c r="HK29" s="85">
        <f t="shared" si="18"/>
        <v>1</v>
      </c>
      <c r="HL29" s="85">
        <f t="shared" si="40"/>
        <v>3</v>
      </c>
      <c r="HM29" s="108" cm="1">
        <f t="array" ref="HM29">IF(HJ29&lt;=$HH$1-1,IF(HK29&lt;&gt;HK28,INDEX($M$6:$GP$190,1,HL29+1),INDEX($M$6:$GP$190,MIN(HL29,HL28)+1,MAX(HL29,HL28)+1))+IF(HK29&lt;&gt;HK30,INDEX($M$6:$GP$190,1,HL29+1),0),"")</f>
        <v>6.33</v>
      </c>
      <c r="HN29" s="396" t="str">
        <f ca="1">IF(ISNUMBER(HL29),'Vehicle site info'!AK32,"")</f>
        <v>10:31 AM, 10:00 AM, 1</v>
      </c>
      <c r="HO29" s="93"/>
      <c r="HP29" s="40"/>
      <c r="HQ29" s="40"/>
      <c r="HR29" s="40"/>
      <c r="HS29" s="5"/>
      <c r="HU29" s="75">
        <v>24</v>
      </c>
      <c r="HV29" s="77" t="str">
        <f t="shared" si="20"/>
        <v>,13,12,18,16,17,29,6,23,15,22,21,14,30,28,32,20,7,-24,26,4,27,19,2,3,31,24,10,9,5,8,25,11,</v>
      </c>
      <c r="HW29" s="78" t="str">
        <f t="shared" si="21"/>
        <v>,13,12,18,16,17,29,6,23,15,22,21,14,30,28,32,20,7,-24,26,4,27,19,2,3,31,1,10,9,5,8,25,11,</v>
      </c>
      <c r="HX29" s="88" t="str">
        <f t="shared" si="22"/>
        <v>13,12,18,16,17,29,6,23,15,22,21,14,30,28,32,20,7,24,26,4,27,19,2,3,31,1,10,9,5,8,25,11,</v>
      </c>
      <c r="HY29" s="68" t="str">
        <v>112.11,30,0,0</v>
      </c>
      <c r="HZ29" s="75">
        <f t="shared" si="23"/>
        <v>7</v>
      </c>
      <c r="IA29" s="75">
        <f t="shared" si="24"/>
        <v>10</v>
      </c>
      <c r="IB29" s="387">
        <f t="shared" si="25"/>
        <v>112.11</v>
      </c>
      <c r="IC29" s="143">
        <f t="shared" si="26"/>
        <v>0</v>
      </c>
      <c r="ID29" s="75">
        <f>_xlfn.NUMBERVALUE(IF(AND(HU29&lt;&gt;$HV$3,HU29&lt;=$HP$4),MID(TRIM(HY29),IA29+1,FIND("*",SUBSTITUTE(HY29,",","*",3))-IA29),99999))</f>
        <v>0</v>
      </c>
      <c r="IE29" s="76">
        <f t="shared" si="27"/>
        <v>112.11</v>
      </c>
      <c r="IF29" s="446">
        <f t="shared" si="28"/>
        <v>24</v>
      </c>
      <c r="IG29" s="88" t="str">
        <f t="shared" ca="1" si="55"/>
        <v>Feasible outcome with fleet distance = 102.62 at i=  26</v>
      </c>
      <c r="IH29" s="30">
        <f t="shared" ca="1" si="30"/>
        <v>6</v>
      </c>
      <c r="II29" s="108">
        <f t="shared" ca="1" si="31"/>
        <v>102.62</v>
      </c>
      <c r="IJ29" s="133" t="str">
        <f t="shared" ca="1" si="32"/>
        <v xml:space="preserve"> Reposition index 24 between indices 13 and 10</v>
      </c>
      <c r="IK29" s="155"/>
      <c r="IL29" s="145"/>
      <c r="IM29" s="145"/>
      <c r="IN29" s="154"/>
      <c r="IO29" s="141">
        <f t="shared" si="56"/>
        <v>24</v>
      </c>
      <c r="IP29" s="75">
        <f t="shared" ca="1" si="57"/>
        <v>5</v>
      </c>
      <c r="IQ29" s="387">
        <f t="shared" ca="1" si="3"/>
        <v>108.8</v>
      </c>
      <c r="IR29" s="386">
        <f t="shared" ca="1" si="35"/>
        <v>108.8</v>
      </c>
      <c r="IS29" s="146"/>
      <c r="IT29" s="389"/>
      <c r="IU29" s="389"/>
      <c r="IV29" s="146"/>
      <c r="IW29" s="7">
        <v>24</v>
      </c>
      <c r="IX29" s="1">
        <f t="shared" si="52"/>
        <v>15</v>
      </c>
      <c r="IY29" s="7">
        <f t="shared" si="49"/>
        <v>3</v>
      </c>
      <c r="IZ29" s="223" cm="1">
        <f t="array" ref="IZ29">IF(IW29&lt;=$HH$1-1,
IF(IX29&lt;&gt;IX28,
INDEX($M$6:$GP$190,1,IY29+1),INDEX($M$6:$GP$190,MIN(IY29,IY28)+1,MAX(IY29,IY28)+1))+IF(IX29&lt;&gt;IX30,INDEX($M$6:$GP$190,1,IY29+1),0),"")</f>
        <v>6.33</v>
      </c>
      <c r="JA29" s="7" t="str">
        <f t="shared" ca="1" si="50"/>
        <v>10:31 AM, 10:00 AM, 1</v>
      </c>
    </row>
    <row r="30" spans="1:274" ht="17" thickBot="1" x14ac:dyDescent="0.25">
      <c r="A30" s="282">
        <f>+Input!D43</f>
        <v>1.25</v>
      </c>
      <c r="B30" s="1">
        <v>25</v>
      </c>
      <c r="C30" s="188">
        <f t="shared" si="4"/>
        <v>0</v>
      </c>
      <c r="D30" s="54" t="str">
        <f t="shared" si="5"/>
        <v/>
      </c>
      <c r="E30" s="18" t="str">
        <f t="shared" si="6"/>
        <v/>
      </c>
      <c r="F30" s="1" t="str">
        <f t="shared" ca="1" si="7"/>
        <v/>
      </c>
      <c r="G30" s="1"/>
      <c r="K30" s="7"/>
      <c r="L30" s="291">
        <v>24</v>
      </c>
      <c r="M30" s="220"/>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t="s">
        <v>11</v>
      </c>
      <c r="AL30" s="282">
        <f>+Input!AL27</f>
        <v>0.72</v>
      </c>
      <c r="AM30" s="282">
        <f>+Input!AM27</f>
        <v>4.91</v>
      </c>
      <c r="AN30" s="282">
        <f>+Input!AN27</f>
        <v>3.33</v>
      </c>
      <c r="AO30" s="282">
        <f>+Input!AO27</f>
        <v>8.2799999999999994</v>
      </c>
      <c r="AP30" s="282">
        <f>+Input!AP27</f>
        <v>9.9600000000000009</v>
      </c>
      <c r="AQ30" s="282">
        <f>+Input!AQ27</f>
        <v>7.82</v>
      </c>
      <c r="AR30" s="282">
        <f>+Input!AR27</f>
        <v>0.8</v>
      </c>
      <c r="AS30" s="416">
        <f>+Input!AS27</f>
        <v>7.52</v>
      </c>
      <c r="AT30" s="182">
        <v>99999</v>
      </c>
      <c r="AU30" s="182">
        <v>99999</v>
      </c>
      <c r="AV30" s="182">
        <v>99999</v>
      </c>
      <c r="AW30" s="182">
        <v>99999</v>
      </c>
      <c r="AX30" s="182">
        <v>99999</v>
      </c>
      <c r="AY30" s="182">
        <v>99999</v>
      </c>
      <c r="AZ30" s="182">
        <v>99999</v>
      </c>
      <c r="BA30" s="182">
        <v>99999</v>
      </c>
      <c r="BB30" s="182">
        <v>99999</v>
      </c>
      <c r="BC30" s="182">
        <v>99999</v>
      </c>
      <c r="BD30" s="182">
        <v>99999</v>
      </c>
      <c r="BE30" s="182">
        <v>99999</v>
      </c>
      <c r="BF30" s="182">
        <v>99999</v>
      </c>
      <c r="BG30" s="182">
        <v>99999</v>
      </c>
      <c r="BH30" s="182">
        <v>99999</v>
      </c>
      <c r="BI30" s="182">
        <v>99999</v>
      </c>
      <c r="BJ30" s="182">
        <v>99999</v>
      </c>
      <c r="BK30" s="182">
        <v>99999</v>
      </c>
      <c r="BL30" s="182">
        <v>99999</v>
      </c>
      <c r="BM30" s="182">
        <v>99999</v>
      </c>
      <c r="BN30" s="182">
        <v>99999</v>
      </c>
      <c r="BO30" s="182">
        <v>99999</v>
      </c>
      <c r="BP30" s="182">
        <v>99999</v>
      </c>
      <c r="BQ30" s="182">
        <v>99999</v>
      </c>
      <c r="BR30" s="182">
        <v>99999</v>
      </c>
      <c r="BS30" s="182">
        <v>99999</v>
      </c>
      <c r="BT30" s="182">
        <v>99999</v>
      </c>
      <c r="BU30" s="182">
        <v>99999</v>
      </c>
      <c r="BV30" s="182">
        <v>99999</v>
      </c>
      <c r="BW30" s="182">
        <v>99999</v>
      </c>
      <c r="BX30" s="182">
        <v>99999</v>
      </c>
      <c r="BY30" s="182">
        <v>99999</v>
      </c>
      <c r="BZ30" s="182">
        <v>99999</v>
      </c>
      <c r="CA30" s="182">
        <v>99999</v>
      </c>
      <c r="CB30" s="182">
        <v>99999</v>
      </c>
      <c r="CC30" s="182">
        <v>99999</v>
      </c>
      <c r="CD30" s="182">
        <v>99999</v>
      </c>
      <c r="CE30" s="182">
        <v>99999</v>
      </c>
      <c r="CF30" s="182">
        <v>99999</v>
      </c>
      <c r="CG30" s="182">
        <v>99999</v>
      </c>
      <c r="CH30" s="182">
        <v>99999</v>
      </c>
      <c r="CI30" s="182">
        <v>99999</v>
      </c>
      <c r="CJ30" s="182">
        <v>99999</v>
      </c>
      <c r="CK30" s="182">
        <v>99999</v>
      </c>
      <c r="CL30" s="182">
        <v>99999</v>
      </c>
      <c r="CM30" s="182">
        <v>99999</v>
      </c>
      <c r="CN30" s="182">
        <v>99999</v>
      </c>
      <c r="CO30" s="183">
        <v>99999</v>
      </c>
      <c r="CP30" s="183">
        <v>99999</v>
      </c>
      <c r="CQ30" s="183">
        <v>99999</v>
      </c>
      <c r="CR30" s="183">
        <v>99999</v>
      </c>
      <c r="CS30" s="183">
        <v>99999</v>
      </c>
      <c r="CT30" s="183">
        <v>99999</v>
      </c>
      <c r="CU30" s="183">
        <v>99999</v>
      </c>
      <c r="CV30" s="183">
        <v>99999</v>
      </c>
      <c r="CW30" s="183">
        <v>99999</v>
      </c>
      <c r="CX30" s="183">
        <v>99999</v>
      </c>
      <c r="CY30" s="183">
        <v>99999</v>
      </c>
      <c r="CZ30" s="183">
        <v>99999</v>
      </c>
      <c r="DA30" s="183">
        <v>99999</v>
      </c>
      <c r="DB30" s="183">
        <v>99999</v>
      </c>
      <c r="DC30" s="183">
        <v>99999</v>
      </c>
      <c r="DD30" s="183">
        <v>99999</v>
      </c>
      <c r="DE30" s="183">
        <v>99999</v>
      </c>
      <c r="DF30" s="183">
        <v>99999</v>
      </c>
      <c r="DG30" s="183">
        <v>99999</v>
      </c>
      <c r="DH30" s="183">
        <v>99999</v>
      </c>
      <c r="DI30" s="183">
        <v>99999</v>
      </c>
      <c r="DJ30" s="183">
        <v>99999</v>
      </c>
      <c r="DK30" s="183">
        <v>99999</v>
      </c>
      <c r="DL30" s="183">
        <v>99999</v>
      </c>
      <c r="DM30" s="183">
        <v>99999</v>
      </c>
      <c r="DN30" s="183">
        <v>99999</v>
      </c>
      <c r="DO30" s="183">
        <v>99999</v>
      </c>
      <c r="DP30" s="183">
        <v>99999</v>
      </c>
      <c r="DQ30" s="183">
        <v>99999</v>
      </c>
      <c r="DR30" s="183">
        <v>99999</v>
      </c>
      <c r="DS30" s="183">
        <v>99999</v>
      </c>
      <c r="DT30" s="183">
        <v>99999</v>
      </c>
      <c r="DU30" s="183">
        <v>99999</v>
      </c>
      <c r="DV30" s="183">
        <v>99999</v>
      </c>
      <c r="DW30" s="183">
        <v>99999</v>
      </c>
      <c r="DX30" s="183">
        <v>99999</v>
      </c>
      <c r="DY30" s="183">
        <v>99999</v>
      </c>
      <c r="DZ30" s="183">
        <v>99999</v>
      </c>
      <c r="EA30" s="183">
        <v>99999</v>
      </c>
      <c r="EB30" s="183">
        <v>99999</v>
      </c>
      <c r="EC30" s="183">
        <v>99999</v>
      </c>
      <c r="ED30" s="183">
        <v>99999</v>
      </c>
      <c r="EE30" s="183">
        <v>99999</v>
      </c>
      <c r="EF30" s="183">
        <v>99999</v>
      </c>
      <c r="EG30" s="183">
        <v>99999</v>
      </c>
      <c r="EH30" s="183">
        <v>99999</v>
      </c>
      <c r="EI30" s="183">
        <v>99999</v>
      </c>
      <c r="EJ30" s="183">
        <v>99999</v>
      </c>
      <c r="EK30" s="183">
        <v>99999</v>
      </c>
      <c r="EL30" s="183">
        <v>99999</v>
      </c>
      <c r="EM30" s="183">
        <v>99999</v>
      </c>
      <c r="EN30" s="183">
        <v>99999</v>
      </c>
      <c r="EO30" s="183">
        <v>99999</v>
      </c>
      <c r="EP30" s="183">
        <v>99999</v>
      </c>
      <c r="EQ30" s="183">
        <v>99999</v>
      </c>
      <c r="ER30" s="183">
        <v>99999</v>
      </c>
      <c r="ES30" s="183">
        <v>99999</v>
      </c>
      <c r="ET30" s="183">
        <v>99999</v>
      </c>
      <c r="EU30" s="183">
        <v>99999</v>
      </c>
      <c r="EV30" s="183">
        <v>99999</v>
      </c>
      <c r="EW30" s="183">
        <v>99999</v>
      </c>
      <c r="EX30" s="183">
        <v>99999</v>
      </c>
      <c r="EY30" s="183">
        <v>99999</v>
      </c>
      <c r="EZ30" s="183">
        <v>99999</v>
      </c>
      <c r="FA30" s="183">
        <v>99999</v>
      </c>
      <c r="FB30" s="183">
        <v>99999</v>
      </c>
      <c r="FC30" s="183">
        <v>99999</v>
      </c>
      <c r="FD30" s="183">
        <v>99999</v>
      </c>
      <c r="FE30" s="183">
        <v>99999</v>
      </c>
      <c r="FF30" s="183">
        <v>99999</v>
      </c>
      <c r="FG30" s="183">
        <v>99999</v>
      </c>
      <c r="FH30" s="183">
        <v>99999</v>
      </c>
      <c r="FI30" s="183">
        <v>99999</v>
      </c>
      <c r="FJ30" s="183">
        <v>99999</v>
      </c>
      <c r="FK30" s="183">
        <v>99999</v>
      </c>
      <c r="FL30" s="183">
        <v>99999</v>
      </c>
      <c r="FM30" s="183">
        <v>99999</v>
      </c>
      <c r="FN30" s="183">
        <v>99999</v>
      </c>
      <c r="FO30" s="183">
        <v>99999</v>
      </c>
      <c r="FP30" s="183">
        <v>99999</v>
      </c>
      <c r="FQ30" s="183">
        <v>99999</v>
      </c>
      <c r="FR30" s="183">
        <v>99999</v>
      </c>
      <c r="FS30" s="183">
        <v>99999</v>
      </c>
      <c r="FT30" s="183">
        <v>99999</v>
      </c>
      <c r="FU30" s="183">
        <v>99999</v>
      </c>
      <c r="FV30" s="183">
        <v>99999</v>
      </c>
      <c r="FW30" s="183">
        <v>99999</v>
      </c>
      <c r="FX30" s="183">
        <v>99999</v>
      </c>
      <c r="FY30" s="183">
        <v>99999</v>
      </c>
      <c r="FZ30" s="183">
        <v>99999</v>
      </c>
      <c r="GA30" s="183">
        <v>99999</v>
      </c>
      <c r="GB30" s="183">
        <v>99999</v>
      </c>
      <c r="GC30" s="183">
        <v>99999</v>
      </c>
      <c r="GD30" s="183">
        <v>99999</v>
      </c>
      <c r="GE30" s="183">
        <v>99999</v>
      </c>
      <c r="GF30" s="183">
        <v>99999</v>
      </c>
      <c r="GG30" s="183">
        <v>99999</v>
      </c>
      <c r="GH30" s="183">
        <v>99999</v>
      </c>
      <c r="GI30" s="132">
        <v>99999</v>
      </c>
      <c r="GJ30" s="132">
        <v>99999</v>
      </c>
      <c r="GK30" s="132">
        <v>99999</v>
      </c>
      <c r="GL30" s="132">
        <v>99999</v>
      </c>
      <c r="GM30" s="132">
        <v>99999</v>
      </c>
      <c r="GN30" s="132">
        <v>99999</v>
      </c>
      <c r="GO30" s="132">
        <v>99999</v>
      </c>
      <c r="GP30" s="132">
        <v>99999</v>
      </c>
      <c r="GQ30" s="28">
        <v>24</v>
      </c>
      <c r="GR30" s="128">
        <v>16</v>
      </c>
      <c r="GS30" s="55">
        <f t="shared" si="10"/>
        <v>70</v>
      </c>
      <c r="GT30" s="55">
        <f t="shared" si="37"/>
        <v>71</v>
      </c>
      <c r="GU30" s="29"/>
      <c r="GV30" s="56" t="str">
        <f t="shared" si="42"/>
        <v>24</v>
      </c>
      <c r="GW30" s="59" t="str">
        <f t="shared" si="38"/>
        <v>10</v>
      </c>
      <c r="GX30" s="29">
        <v>25</v>
      </c>
      <c r="GY30" s="85"/>
      <c r="GZ30" s="87" t="str">
        <f t="shared" si="39"/>
        <v>18,16,17,29,6,23,15,22,21,14,30,28,32,20,7,26,4,27,19,2,3,31,13,24,1,10,9,5,8,25,11,</v>
      </c>
      <c r="HA30" s="83" t="str">
        <v>101.68,30,0,0</v>
      </c>
      <c r="HB30" s="56">
        <f t="shared" si="11"/>
        <v>7</v>
      </c>
      <c r="HC30" s="56">
        <f t="shared" si="12"/>
        <v>10</v>
      </c>
      <c r="HD30" s="55">
        <f t="shared" si="0"/>
        <v>101.68</v>
      </c>
      <c r="HE30" s="219">
        <f t="shared" si="13"/>
        <v>0</v>
      </c>
      <c r="HF30" s="55">
        <f t="shared" si="14"/>
        <v>0</v>
      </c>
      <c r="HG30" s="108" t="str">
        <f t="shared" si="15"/>
        <v>FEAS.</v>
      </c>
      <c r="HH30" s="85">
        <f t="shared" si="16"/>
        <v>0</v>
      </c>
      <c r="HI30" s="106" t="str">
        <f t="shared" si="17"/>
        <v/>
      </c>
      <c r="HJ30" s="29">
        <v>25</v>
      </c>
      <c r="HK30" s="85" t="str">
        <f t="shared" si="18"/>
        <v/>
      </c>
      <c r="HL30" s="85" t="str">
        <f t="shared" si="40"/>
        <v/>
      </c>
      <c r="HM30" s="108" t="str" cm="1">
        <f t="array" ref="HM30">IF(HJ30&lt;=$HH$1-1,IF(HK30&lt;&gt;HK29,INDEX($M$6:$GP$190,1,HL30+1),INDEX($M$6:$GP$190,MIN(HL30,HL29)+1,MAX(HL30,HL29)+1))+IF(HK30&lt;&gt;HK31,INDEX($M$6:$GP$190,1,HL30+1),0),"")</f>
        <v/>
      </c>
      <c r="HN30" s="396" t="str">
        <f>IF(ISNUMBER(HL30),'Vehicle site info'!AK33,"")</f>
        <v/>
      </c>
      <c r="HO30" s="93"/>
      <c r="HP30" s="399"/>
      <c r="HQ30" s="397"/>
      <c r="HR30" s="111"/>
      <c r="HS30" s="398"/>
      <c r="HU30" s="75">
        <v>25</v>
      </c>
      <c r="HV30" s="77" t="str">
        <f t="shared" si="20"/>
        <v>,13,12,18,16,17,29,6,23,15,22,21,14,30,28,32,20,7,-25,26,4,27,19,2,3,31,24,10,9,5,8,25,11,</v>
      </c>
      <c r="HW30" s="78" t="str">
        <f t="shared" si="21"/>
        <v>,13,12,18,16,17,29,6,23,15,22,21,14,30,28,32,20,7,-25,26,4,27,19,2,3,31,24,10,9,5,8,1,11,</v>
      </c>
      <c r="HX30" s="88" t="str">
        <f t="shared" si="22"/>
        <v>13,12,18,16,17,29,6,23,15,22,21,14,30,28,32,20,7,25,26,4,27,19,2,3,31,24,10,9,5,8,1,11,</v>
      </c>
      <c r="HY30" s="68" t="str">
        <v>111.72,30,0,0</v>
      </c>
      <c r="HZ30" s="75">
        <f t="shared" si="23"/>
        <v>7</v>
      </c>
      <c r="IA30" s="75">
        <f t="shared" si="24"/>
        <v>10</v>
      </c>
      <c r="IB30" s="387">
        <f t="shared" si="25"/>
        <v>111.72</v>
      </c>
      <c r="IC30" s="143">
        <f t="shared" si="26"/>
        <v>99999</v>
      </c>
      <c r="ID30" s="75">
        <f t="shared" si="43"/>
        <v>99999</v>
      </c>
      <c r="IE30" s="76">
        <f t="shared" si="27"/>
        <v>99999</v>
      </c>
      <c r="IF30" s="446">
        <f t="shared" si="28"/>
        <v>25</v>
      </c>
      <c r="IG30" s="88" t="str">
        <f t="shared" ca="1" si="55"/>
        <v>Feasible outcome with fleet distance = 102.62 at i=  31</v>
      </c>
      <c r="IH30" s="30">
        <f t="shared" ca="1" si="30"/>
        <v>6</v>
      </c>
      <c r="II30" s="108">
        <f t="shared" ca="1" si="31"/>
        <v>102.62</v>
      </c>
      <c r="IJ30" s="133" t="str">
        <f t="shared" ca="1" si="32"/>
        <v xml:space="preserve"> Reposition index 25 between indices 8 and 11</v>
      </c>
      <c r="IK30" s="155"/>
      <c r="IL30" s="145"/>
      <c r="IM30" s="153"/>
      <c r="IN30" s="154"/>
      <c r="IO30" s="141">
        <f t="shared" si="56"/>
        <v>25</v>
      </c>
      <c r="IP30" s="75">
        <f t="shared" ca="1" si="57"/>
        <v>13</v>
      </c>
      <c r="IQ30" s="387">
        <f t="shared" ca="1" si="3"/>
        <v>108.91</v>
      </c>
      <c r="IR30" s="386">
        <f t="shared" ca="1" si="35"/>
        <v>108.91</v>
      </c>
      <c r="IS30" s="146"/>
      <c r="IT30" s="389"/>
      <c r="IU30" s="389"/>
      <c r="IV30" s="146"/>
      <c r="IW30" s="7">
        <v>25</v>
      </c>
      <c r="IX30" s="1" t="str">
        <f t="shared" si="52"/>
        <v/>
      </c>
      <c r="IY30" s="7" t="str">
        <f t="shared" si="49"/>
        <v/>
      </c>
      <c r="IZ30" s="223" t="str" cm="1">
        <f t="array" ref="IZ30">IF(IW30&lt;=$HH$1-1,
IF(IX30&lt;&gt;IX29,
INDEX($M$6:$GP$190,1,IY30+1),INDEX($M$6:$GP$190,MIN(IY30,IY29)+1,MAX(IY30,IY29)+1))+IF(IX30&lt;&gt;IX31,INDEX($M$6:$GP$190,1,IY30+1),0),"")</f>
        <v/>
      </c>
      <c r="JA30" s="7" t="str">
        <f t="shared" si="50"/>
        <v/>
      </c>
    </row>
    <row r="31" spans="1:274" ht="17" thickBot="1" x14ac:dyDescent="0.25">
      <c r="A31" s="282">
        <f>+Input!D44</f>
        <v>1.25</v>
      </c>
      <c r="B31" s="1">
        <v>26</v>
      </c>
      <c r="C31" s="188">
        <f t="shared" si="4"/>
        <v>0</v>
      </c>
      <c r="D31" s="54" t="str">
        <f t="shared" si="5"/>
        <v/>
      </c>
      <c r="E31" s="18" t="str">
        <f t="shared" si="6"/>
        <v/>
      </c>
      <c r="F31" s="1" t="str">
        <f t="shared" ca="1" si="7"/>
        <v/>
      </c>
      <c r="G31" s="1"/>
      <c r="K31" s="7"/>
      <c r="L31" s="291">
        <v>25</v>
      </c>
      <c r="M31" s="220"/>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t="s">
        <v>11</v>
      </c>
      <c r="AM31" s="282">
        <f>+Input!AM28</f>
        <v>4.9000000000000004</v>
      </c>
      <c r="AN31" s="282">
        <f>+Input!AN28</f>
        <v>3.31</v>
      </c>
      <c r="AO31" s="282">
        <f>+Input!AO28</f>
        <v>8.1</v>
      </c>
      <c r="AP31" s="282">
        <f>+Input!AP28</f>
        <v>10</v>
      </c>
      <c r="AQ31" s="282">
        <f>+Input!AQ28</f>
        <v>7.63</v>
      </c>
      <c r="AR31" s="282">
        <f>+Input!AR28</f>
        <v>0.68</v>
      </c>
      <c r="AS31" s="416">
        <f>+Input!AS28</f>
        <v>7.51</v>
      </c>
      <c r="AT31" s="182">
        <v>99999</v>
      </c>
      <c r="AU31" s="182">
        <v>99999</v>
      </c>
      <c r="AV31" s="182">
        <v>99999</v>
      </c>
      <c r="AW31" s="182">
        <v>99999</v>
      </c>
      <c r="AX31" s="182">
        <v>99999</v>
      </c>
      <c r="AY31" s="182">
        <v>99999</v>
      </c>
      <c r="AZ31" s="182">
        <v>99999</v>
      </c>
      <c r="BA31" s="182">
        <v>99999</v>
      </c>
      <c r="BB31" s="182">
        <v>99999</v>
      </c>
      <c r="BC31" s="182">
        <v>99999</v>
      </c>
      <c r="BD31" s="182">
        <v>99999</v>
      </c>
      <c r="BE31" s="182">
        <v>99999</v>
      </c>
      <c r="BF31" s="182">
        <v>99999</v>
      </c>
      <c r="BG31" s="182">
        <v>99999</v>
      </c>
      <c r="BH31" s="182">
        <v>99999</v>
      </c>
      <c r="BI31" s="182">
        <v>99999</v>
      </c>
      <c r="BJ31" s="182">
        <v>99999</v>
      </c>
      <c r="BK31" s="182">
        <v>99999</v>
      </c>
      <c r="BL31" s="182">
        <v>99999</v>
      </c>
      <c r="BM31" s="182">
        <v>99999</v>
      </c>
      <c r="BN31" s="182">
        <v>99999</v>
      </c>
      <c r="BO31" s="182">
        <v>99999</v>
      </c>
      <c r="BP31" s="182">
        <v>99999</v>
      </c>
      <c r="BQ31" s="182">
        <v>99999</v>
      </c>
      <c r="BR31" s="182">
        <v>99999</v>
      </c>
      <c r="BS31" s="182">
        <v>99999</v>
      </c>
      <c r="BT31" s="182">
        <v>99999</v>
      </c>
      <c r="BU31" s="182">
        <v>99999</v>
      </c>
      <c r="BV31" s="182">
        <v>99999</v>
      </c>
      <c r="BW31" s="182">
        <v>99999</v>
      </c>
      <c r="BX31" s="182">
        <v>99999</v>
      </c>
      <c r="BY31" s="182">
        <v>99999</v>
      </c>
      <c r="BZ31" s="182">
        <v>99999</v>
      </c>
      <c r="CA31" s="182">
        <v>99999</v>
      </c>
      <c r="CB31" s="182">
        <v>99999</v>
      </c>
      <c r="CC31" s="182">
        <v>99999</v>
      </c>
      <c r="CD31" s="182">
        <v>99999</v>
      </c>
      <c r="CE31" s="182">
        <v>99999</v>
      </c>
      <c r="CF31" s="182">
        <v>99999</v>
      </c>
      <c r="CG31" s="182">
        <v>99999</v>
      </c>
      <c r="CH31" s="182">
        <v>99999</v>
      </c>
      <c r="CI31" s="182">
        <v>99999</v>
      </c>
      <c r="CJ31" s="182">
        <v>99999</v>
      </c>
      <c r="CK31" s="182">
        <v>99999</v>
      </c>
      <c r="CL31" s="182">
        <v>99999</v>
      </c>
      <c r="CM31" s="182">
        <v>99999</v>
      </c>
      <c r="CN31" s="182">
        <v>99999</v>
      </c>
      <c r="CO31" s="183">
        <v>99999</v>
      </c>
      <c r="CP31" s="183">
        <v>99999</v>
      </c>
      <c r="CQ31" s="183">
        <v>99999</v>
      </c>
      <c r="CR31" s="183">
        <v>99999</v>
      </c>
      <c r="CS31" s="183">
        <v>99999</v>
      </c>
      <c r="CT31" s="183">
        <v>99999</v>
      </c>
      <c r="CU31" s="183">
        <v>99999</v>
      </c>
      <c r="CV31" s="183">
        <v>99999</v>
      </c>
      <c r="CW31" s="183">
        <v>99999</v>
      </c>
      <c r="CX31" s="183">
        <v>99999</v>
      </c>
      <c r="CY31" s="183">
        <v>99999</v>
      </c>
      <c r="CZ31" s="183">
        <v>99999</v>
      </c>
      <c r="DA31" s="183">
        <v>99999</v>
      </c>
      <c r="DB31" s="183">
        <v>99999</v>
      </c>
      <c r="DC31" s="183">
        <v>99999</v>
      </c>
      <c r="DD31" s="183">
        <v>99999</v>
      </c>
      <c r="DE31" s="183">
        <v>99999</v>
      </c>
      <c r="DF31" s="183">
        <v>99999</v>
      </c>
      <c r="DG31" s="183">
        <v>99999</v>
      </c>
      <c r="DH31" s="183">
        <v>99999</v>
      </c>
      <c r="DI31" s="183">
        <v>99999</v>
      </c>
      <c r="DJ31" s="183">
        <v>99999</v>
      </c>
      <c r="DK31" s="183">
        <v>99999</v>
      </c>
      <c r="DL31" s="183">
        <v>99999</v>
      </c>
      <c r="DM31" s="183">
        <v>99999</v>
      </c>
      <c r="DN31" s="183">
        <v>99999</v>
      </c>
      <c r="DO31" s="183">
        <v>99999</v>
      </c>
      <c r="DP31" s="183">
        <v>99999</v>
      </c>
      <c r="DQ31" s="183">
        <v>99999</v>
      </c>
      <c r="DR31" s="183">
        <v>99999</v>
      </c>
      <c r="DS31" s="183">
        <v>99999</v>
      </c>
      <c r="DT31" s="183">
        <v>99999</v>
      </c>
      <c r="DU31" s="183">
        <v>99999</v>
      </c>
      <c r="DV31" s="183">
        <v>99999</v>
      </c>
      <c r="DW31" s="183">
        <v>99999</v>
      </c>
      <c r="DX31" s="183">
        <v>99999</v>
      </c>
      <c r="DY31" s="183">
        <v>99999</v>
      </c>
      <c r="DZ31" s="183">
        <v>99999</v>
      </c>
      <c r="EA31" s="183">
        <v>99999</v>
      </c>
      <c r="EB31" s="183">
        <v>99999</v>
      </c>
      <c r="EC31" s="183">
        <v>99999</v>
      </c>
      <c r="ED31" s="183">
        <v>99999</v>
      </c>
      <c r="EE31" s="183">
        <v>99999</v>
      </c>
      <c r="EF31" s="183">
        <v>99999</v>
      </c>
      <c r="EG31" s="183">
        <v>99999</v>
      </c>
      <c r="EH31" s="183">
        <v>99999</v>
      </c>
      <c r="EI31" s="183">
        <v>99999</v>
      </c>
      <c r="EJ31" s="183">
        <v>99999</v>
      </c>
      <c r="EK31" s="183">
        <v>99999</v>
      </c>
      <c r="EL31" s="183">
        <v>99999</v>
      </c>
      <c r="EM31" s="183">
        <v>99999</v>
      </c>
      <c r="EN31" s="183">
        <v>99999</v>
      </c>
      <c r="EO31" s="183">
        <v>99999</v>
      </c>
      <c r="EP31" s="183">
        <v>99999</v>
      </c>
      <c r="EQ31" s="183">
        <v>99999</v>
      </c>
      <c r="ER31" s="183">
        <v>99999</v>
      </c>
      <c r="ES31" s="183">
        <v>99999</v>
      </c>
      <c r="ET31" s="183">
        <v>99999</v>
      </c>
      <c r="EU31" s="183">
        <v>99999</v>
      </c>
      <c r="EV31" s="183">
        <v>99999</v>
      </c>
      <c r="EW31" s="183">
        <v>99999</v>
      </c>
      <c r="EX31" s="183">
        <v>99999</v>
      </c>
      <c r="EY31" s="183">
        <v>99999</v>
      </c>
      <c r="EZ31" s="183">
        <v>99999</v>
      </c>
      <c r="FA31" s="183">
        <v>99999</v>
      </c>
      <c r="FB31" s="183">
        <v>99999</v>
      </c>
      <c r="FC31" s="183">
        <v>99999</v>
      </c>
      <c r="FD31" s="183">
        <v>99999</v>
      </c>
      <c r="FE31" s="183">
        <v>99999</v>
      </c>
      <c r="FF31" s="183">
        <v>99999</v>
      </c>
      <c r="FG31" s="183">
        <v>99999</v>
      </c>
      <c r="FH31" s="183">
        <v>99999</v>
      </c>
      <c r="FI31" s="183">
        <v>99999</v>
      </c>
      <c r="FJ31" s="183">
        <v>99999</v>
      </c>
      <c r="FK31" s="183">
        <v>99999</v>
      </c>
      <c r="FL31" s="183">
        <v>99999</v>
      </c>
      <c r="FM31" s="183">
        <v>99999</v>
      </c>
      <c r="FN31" s="183">
        <v>99999</v>
      </c>
      <c r="FO31" s="183">
        <v>99999</v>
      </c>
      <c r="FP31" s="183">
        <v>99999</v>
      </c>
      <c r="FQ31" s="183">
        <v>99999</v>
      </c>
      <c r="FR31" s="183">
        <v>99999</v>
      </c>
      <c r="FS31" s="183">
        <v>99999</v>
      </c>
      <c r="FT31" s="183">
        <v>99999</v>
      </c>
      <c r="FU31" s="183">
        <v>99999</v>
      </c>
      <c r="FV31" s="183">
        <v>99999</v>
      </c>
      <c r="FW31" s="183">
        <v>99999</v>
      </c>
      <c r="FX31" s="183">
        <v>99999</v>
      </c>
      <c r="FY31" s="183">
        <v>99999</v>
      </c>
      <c r="FZ31" s="183">
        <v>99999</v>
      </c>
      <c r="GA31" s="183">
        <v>99999</v>
      </c>
      <c r="GB31" s="183">
        <v>99999</v>
      </c>
      <c r="GC31" s="183">
        <v>99999</v>
      </c>
      <c r="GD31" s="183">
        <v>99999</v>
      </c>
      <c r="GE31" s="183">
        <v>99999</v>
      </c>
      <c r="GF31" s="183">
        <v>99999</v>
      </c>
      <c r="GG31" s="183">
        <v>99999</v>
      </c>
      <c r="GH31" s="183">
        <v>99999</v>
      </c>
      <c r="GI31" s="132">
        <v>99999</v>
      </c>
      <c r="GJ31" s="132">
        <v>99999</v>
      </c>
      <c r="GK31" s="132">
        <v>99999</v>
      </c>
      <c r="GL31" s="132">
        <v>99999</v>
      </c>
      <c r="GM31" s="132">
        <v>99999</v>
      </c>
      <c r="GN31" s="132">
        <v>99999</v>
      </c>
      <c r="GO31" s="132">
        <v>99999</v>
      </c>
      <c r="GP31" s="132">
        <v>99999</v>
      </c>
      <c r="GQ31" s="28">
        <v>25</v>
      </c>
      <c r="GR31" s="128">
        <v>14</v>
      </c>
      <c r="GS31" s="55">
        <f t="shared" si="10"/>
        <v>73</v>
      </c>
      <c r="GT31" s="55">
        <f t="shared" si="37"/>
        <v>73</v>
      </c>
      <c r="GU31" s="29"/>
      <c r="GV31" s="56" t="str">
        <f t="shared" si="42"/>
        <v>10</v>
      </c>
      <c r="GW31" s="59" t="str">
        <f t="shared" si="38"/>
        <v>9</v>
      </c>
      <c r="GX31" s="29">
        <v>26</v>
      </c>
      <c r="GY31" s="85"/>
      <c r="GZ31" s="87" t="str">
        <f t="shared" si="39"/>
        <v>18,16,17,29,6,23,15,22,21,14,30,28,32,20,7,26,4,27,19,2,3,31,13,24,10,1,9,5,8,25,11,</v>
      </c>
      <c r="HA31" s="83" t="str">
        <v>101.68,30,0,0</v>
      </c>
      <c r="HB31" s="56">
        <f t="shared" si="11"/>
        <v>7</v>
      </c>
      <c r="HC31" s="56">
        <f t="shared" si="12"/>
        <v>10</v>
      </c>
      <c r="HD31" s="55">
        <f t="shared" si="0"/>
        <v>101.68</v>
      </c>
      <c r="HE31" s="219">
        <f t="shared" si="13"/>
        <v>0</v>
      </c>
      <c r="HF31" s="55">
        <f t="shared" si="14"/>
        <v>0</v>
      </c>
      <c r="HG31" s="108" t="str">
        <f t="shared" si="15"/>
        <v>FEAS.</v>
      </c>
      <c r="HH31" s="85">
        <f t="shared" si="16"/>
        <v>0</v>
      </c>
      <c r="HI31" s="106" t="str">
        <f t="shared" si="17"/>
        <v/>
      </c>
      <c r="HJ31" s="29">
        <v>26</v>
      </c>
      <c r="HK31" s="85" t="str">
        <f t="shared" si="18"/>
        <v/>
      </c>
      <c r="HL31" s="85" t="str">
        <f t="shared" si="40"/>
        <v/>
      </c>
      <c r="HM31" s="108" t="str" cm="1">
        <f t="array" ref="HM31">IF(HJ31&lt;=$HH$1-1,IF(HK31&lt;&gt;HK30,INDEX($M$6:$GP$190,1,HL31+1),INDEX($M$6:$GP$190,MIN(HL31,HL30)+1,MAX(HL31,HL30)+1))+IF(HK31&lt;&gt;HK32,INDEX($M$6:$GP$190,1,HL31+1),0),"")</f>
        <v/>
      </c>
      <c r="HN31" s="396" t="str">
        <f>IF(ISNUMBER(HL31),'Vehicle site info'!AK34,"")</f>
        <v/>
      </c>
      <c r="HO31" s="111"/>
      <c r="HP31" s="399"/>
      <c r="HQ31" s="397"/>
      <c r="HR31" s="241"/>
      <c r="HU31" s="75">
        <v>26</v>
      </c>
      <c r="HV31" s="77" t="str">
        <f t="shared" si="20"/>
        <v>,13,12,18,16,17,29,6,23,15,22,21,14,30,28,32,20,7,-26,26,4,27,19,2,3,31,24,10,9,5,8,25,11,</v>
      </c>
      <c r="HW31" s="78" t="str">
        <f t="shared" si="21"/>
        <v>,13,12,18,16,17,29,6,23,15,22,21,14,30,28,32,20,7,-26,1,4,27,19,2,3,31,24,10,9,5,8,25,11,</v>
      </c>
      <c r="HX31" s="88" t="str">
        <f t="shared" si="22"/>
        <v>13,12,18,16,17,29,6,23,15,22,21,14,30,28,32,20,7,26,1,4,27,19,2,3,31,24,10,9,5,8,25,11,</v>
      </c>
      <c r="HY31" s="68" t="str">
        <v>112.76,30,0,0</v>
      </c>
      <c r="HZ31" s="75">
        <f t="shared" si="23"/>
        <v>7</v>
      </c>
      <c r="IA31" s="75">
        <f t="shared" si="24"/>
        <v>10</v>
      </c>
      <c r="IB31" s="387">
        <f t="shared" si="25"/>
        <v>112.76</v>
      </c>
      <c r="IC31" s="143">
        <f t="shared" si="26"/>
        <v>99999</v>
      </c>
      <c r="ID31" s="75">
        <f t="shared" si="43"/>
        <v>99999</v>
      </c>
      <c r="IE31" s="76">
        <f t="shared" si="27"/>
        <v>99999</v>
      </c>
      <c r="IF31" s="446">
        <f t="shared" si="28"/>
        <v>26</v>
      </c>
      <c r="IG31" s="88" t="str">
        <f t="shared" ca="1" si="55"/>
        <v>Feasible outcome with fleet distance = 102.62 at i=  18</v>
      </c>
      <c r="IH31" s="30">
        <f t="shared" ca="1" si="30"/>
        <v>6</v>
      </c>
      <c r="II31" s="108">
        <f t="shared" ca="1" si="31"/>
        <v>102.62</v>
      </c>
      <c r="IJ31" s="133" t="str">
        <f t="shared" ca="1" si="32"/>
        <v xml:space="preserve"> Reposition index 26 between indices 1 and 4</v>
      </c>
      <c r="IK31" s="155"/>
      <c r="IL31" s="145"/>
      <c r="IM31" s="153"/>
      <c r="IN31" s="154"/>
      <c r="IO31" s="141">
        <f t="shared" si="56"/>
        <v>26</v>
      </c>
      <c r="IP31" s="75">
        <f t="shared" ca="1" si="57"/>
        <v>12</v>
      </c>
      <c r="IQ31" s="387">
        <f t="shared" ca="1" si="3"/>
        <v>109.51</v>
      </c>
      <c r="IR31" s="386">
        <f t="shared" ca="1" si="35"/>
        <v>109.51</v>
      </c>
      <c r="IS31" s="146"/>
      <c r="IT31" s="389"/>
      <c r="IU31" s="389"/>
      <c r="IV31" s="146"/>
      <c r="IW31" s="7">
        <v>26</v>
      </c>
      <c r="IX31" s="1" t="str">
        <f t="shared" si="52"/>
        <v/>
      </c>
      <c r="IY31" s="7" t="str">
        <f t="shared" si="49"/>
        <v/>
      </c>
      <c r="IZ31" s="223" t="str" cm="1">
        <f t="array" ref="IZ31">IF(IW31&lt;=$HH$1-1,
IF(IX31&lt;&gt;IX30,
INDEX($M$6:$GP$190,1,IY31+1),INDEX($M$6:$GP$190,MIN(IY31,IY30)+1,MAX(IY31,IY30)+1))+IF(IX31&lt;&gt;IX32,INDEX($M$6:$GP$190,1,IY31+1),0),"")</f>
        <v/>
      </c>
      <c r="JA31" s="7" t="str">
        <f t="shared" si="50"/>
        <v/>
      </c>
    </row>
    <row r="32" spans="1:274" ht="17" thickBot="1" x14ac:dyDescent="0.25">
      <c r="A32" s="282">
        <f>+Input!D45</f>
        <v>1.25</v>
      </c>
      <c r="B32" s="1">
        <v>27</v>
      </c>
      <c r="C32" s="188">
        <f t="shared" si="4"/>
        <v>0</v>
      </c>
      <c r="D32" s="54" t="str">
        <f t="shared" si="5"/>
        <v/>
      </c>
      <c r="E32" s="18" t="str">
        <f t="shared" si="6"/>
        <v/>
      </c>
      <c r="F32" s="1" t="str">
        <f t="shared" ca="1" si="7"/>
        <v/>
      </c>
      <c r="G32" s="1"/>
      <c r="K32" s="7"/>
      <c r="L32" s="291">
        <v>26</v>
      </c>
      <c r="M32" s="220"/>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t="s">
        <v>11</v>
      </c>
      <c r="AN32" s="282">
        <f>+Input!AN29</f>
        <v>1.88</v>
      </c>
      <c r="AO32" s="282">
        <f>+Input!AO29</f>
        <v>7.85</v>
      </c>
      <c r="AP32" s="282">
        <f>+Input!AP29</f>
        <v>13.37</v>
      </c>
      <c r="AQ32" s="282">
        <f>+Input!AQ29</f>
        <v>7.39</v>
      </c>
      <c r="AR32" s="282">
        <f>+Input!AR29</f>
        <v>4.3899999999999997</v>
      </c>
      <c r="AS32" s="416">
        <f>+Input!AS29</f>
        <v>6.03</v>
      </c>
      <c r="AT32" s="182">
        <v>99999</v>
      </c>
      <c r="AU32" s="182">
        <v>99999</v>
      </c>
      <c r="AV32" s="182">
        <v>99999</v>
      </c>
      <c r="AW32" s="182">
        <v>99999</v>
      </c>
      <c r="AX32" s="182">
        <v>99999</v>
      </c>
      <c r="AY32" s="182">
        <v>99999</v>
      </c>
      <c r="AZ32" s="182">
        <v>99999</v>
      </c>
      <c r="BA32" s="182">
        <v>99999</v>
      </c>
      <c r="BB32" s="182">
        <v>99999</v>
      </c>
      <c r="BC32" s="182">
        <v>99999</v>
      </c>
      <c r="BD32" s="182">
        <v>99999</v>
      </c>
      <c r="BE32" s="182">
        <v>99999</v>
      </c>
      <c r="BF32" s="182">
        <v>99999</v>
      </c>
      <c r="BG32" s="182">
        <v>99999</v>
      </c>
      <c r="BH32" s="182">
        <v>99999</v>
      </c>
      <c r="BI32" s="182">
        <v>99999</v>
      </c>
      <c r="BJ32" s="182">
        <v>99999</v>
      </c>
      <c r="BK32" s="182">
        <v>99999</v>
      </c>
      <c r="BL32" s="182">
        <v>99999</v>
      </c>
      <c r="BM32" s="182">
        <v>99999</v>
      </c>
      <c r="BN32" s="182">
        <v>99999</v>
      </c>
      <c r="BO32" s="182">
        <v>99999</v>
      </c>
      <c r="BP32" s="182">
        <v>99999</v>
      </c>
      <c r="BQ32" s="182">
        <v>99999</v>
      </c>
      <c r="BR32" s="182">
        <v>99999</v>
      </c>
      <c r="BS32" s="182">
        <v>99999</v>
      </c>
      <c r="BT32" s="182">
        <v>99999</v>
      </c>
      <c r="BU32" s="182">
        <v>99999</v>
      </c>
      <c r="BV32" s="182">
        <v>99999</v>
      </c>
      <c r="BW32" s="182">
        <v>99999</v>
      </c>
      <c r="BX32" s="182">
        <v>99999</v>
      </c>
      <c r="BY32" s="182">
        <v>99999</v>
      </c>
      <c r="BZ32" s="182">
        <v>99999</v>
      </c>
      <c r="CA32" s="182">
        <v>99999</v>
      </c>
      <c r="CB32" s="182">
        <v>99999</v>
      </c>
      <c r="CC32" s="182">
        <v>99999</v>
      </c>
      <c r="CD32" s="182">
        <v>99999</v>
      </c>
      <c r="CE32" s="182">
        <v>99999</v>
      </c>
      <c r="CF32" s="182">
        <v>99999</v>
      </c>
      <c r="CG32" s="182">
        <v>99999</v>
      </c>
      <c r="CH32" s="182">
        <v>99999</v>
      </c>
      <c r="CI32" s="182">
        <v>99999</v>
      </c>
      <c r="CJ32" s="182">
        <v>99999</v>
      </c>
      <c r="CK32" s="182">
        <v>99999</v>
      </c>
      <c r="CL32" s="182">
        <v>99999</v>
      </c>
      <c r="CM32" s="182">
        <v>99999</v>
      </c>
      <c r="CN32" s="182">
        <v>99999</v>
      </c>
      <c r="CO32" s="183">
        <v>99999</v>
      </c>
      <c r="CP32" s="183">
        <v>99999</v>
      </c>
      <c r="CQ32" s="183">
        <v>99999</v>
      </c>
      <c r="CR32" s="183">
        <v>99999</v>
      </c>
      <c r="CS32" s="183">
        <v>99999</v>
      </c>
      <c r="CT32" s="183">
        <v>99999</v>
      </c>
      <c r="CU32" s="183">
        <v>99999</v>
      </c>
      <c r="CV32" s="183">
        <v>99999</v>
      </c>
      <c r="CW32" s="183">
        <v>99999</v>
      </c>
      <c r="CX32" s="183">
        <v>99999</v>
      </c>
      <c r="CY32" s="183">
        <v>99999</v>
      </c>
      <c r="CZ32" s="183">
        <v>99999</v>
      </c>
      <c r="DA32" s="183">
        <v>99999</v>
      </c>
      <c r="DB32" s="183">
        <v>99999</v>
      </c>
      <c r="DC32" s="183">
        <v>99999</v>
      </c>
      <c r="DD32" s="183">
        <v>99999</v>
      </c>
      <c r="DE32" s="183">
        <v>99999</v>
      </c>
      <c r="DF32" s="183">
        <v>99999</v>
      </c>
      <c r="DG32" s="183">
        <v>99999</v>
      </c>
      <c r="DH32" s="183">
        <v>99999</v>
      </c>
      <c r="DI32" s="183">
        <v>99999</v>
      </c>
      <c r="DJ32" s="183">
        <v>99999</v>
      </c>
      <c r="DK32" s="183">
        <v>99999</v>
      </c>
      <c r="DL32" s="183">
        <v>99999</v>
      </c>
      <c r="DM32" s="183">
        <v>99999</v>
      </c>
      <c r="DN32" s="183">
        <v>99999</v>
      </c>
      <c r="DO32" s="183">
        <v>99999</v>
      </c>
      <c r="DP32" s="183">
        <v>99999</v>
      </c>
      <c r="DQ32" s="183">
        <v>99999</v>
      </c>
      <c r="DR32" s="183">
        <v>99999</v>
      </c>
      <c r="DS32" s="183">
        <v>99999</v>
      </c>
      <c r="DT32" s="183">
        <v>99999</v>
      </c>
      <c r="DU32" s="183">
        <v>99999</v>
      </c>
      <c r="DV32" s="183">
        <v>99999</v>
      </c>
      <c r="DW32" s="183">
        <v>99999</v>
      </c>
      <c r="DX32" s="183">
        <v>99999</v>
      </c>
      <c r="DY32" s="183">
        <v>99999</v>
      </c>
      <c r="DZ32" s="183">
        <v>99999</v>
      </c>
      <c r="EA32" s="183">
        <v>99999</v>
      </c>
      <c r="EB32" s="183">
        <v>99999</v>
      </c>
      <c r="EC32" s="183">
        <v>99999</v>
      </c>
      <c r="ED32" s="183">
        <v>99999</v>
      </c>
      <c r="EE32" s="183">
        <v>99999</v>
      </c>
      <c r="EF32" s="183">
        <v>99999</v>
      </c>
      <c r="EG32" s="183">
        <v>99999</v>
      </c>
      <c r="EH32" s="183">
        <v>99999</v>
      </c>
      <c r="EI32" s="183">
        <v>99999</v>
      </c>
      <c r="EJ32" s="183">
        <v>99999</v>
      </c>
      <c r="EK32" s="183">
        <v>99999</v>
      </c>
      <c r="EL32" s="183">
        <v>99999</v>
      </c>
      <c r="EM32" s="183">
        <v>99999</v>
      </c>
      <c r="EN32" s="183">
        <v>99999</v>
      </c>
      <c r="EO32" s="183">
        <v>99999</v>
      </c>
      <c r="EP32" s="183">
        <v>99999</v>
      </c>
      <c r="EQ32" s="183">
        <v>99999</v>
      </c>
      <c r="ER32" s="183">
        <v>99999</v>
      </c>
      <c r="ES32" s="183">
        <v>99999</v>
      </c>
      <c r="ET32" s="183">
        <v>99999</v>
      </c>
      <c r="EU32" s="183">
        <v>99999</v>
      </c>
      <c r="EV32" s="183">
        <v>99999</v>
      </c>
      <c r="EW32" s="183">
        <v>99999</v>
      </c>
      <c r="EX32" s="183">
        <v>99999</v>
      </c>
      <c r="EY32" s="183">
        <v>99999</v>
      </c>
      <c r="EZ32" s="183">
        <v>99999</v>
      </c>
      <c r="FA32" s="183">
        <v>99999</v>
      </c>
      <c r="FB32" s="183">
        <v>99999</v>
      </c>
      <c r="FC32" s="183">
        <v>99999</v>
      </c>
      <c r="FD32" s="183">
        <v>99999</v>
      </c>
      <c r="FE32" s="183">
        <v>99999</v>
      </c>
      <c r="FF32" s="183">
        <v>99999</v>
      </c>
      <c r="FG32" s="183">
        <v>99999</v>
      </c>
      <c r="FH32" s="183">
        <v>99999</v>
      </c>
      <c r="FI32" s="183">
        <v>99999</v>
      </c>
      <c r="FJ32" s="183">
        <v>99999</v>
      </c>
      <c r="FK32" s="183">
        <v>99999</v>
      </c>
      <c r="FL32" s="183">
        <v>99999</v>
      </c>
      <c r="FM32" s="183">
        <v>99999</v>
      </c>
      <c r="FN32" s="183">
        <v>99999</v>
      </c>
      <c r="FO32" s="183">
        <v>99999</v>
      </c>
      <c r="FP32" s="183">
        <v>99999</v>
      </c>
      <c r="FQ32" s="183">
        <v>99999</v>
      </c>
      <c r="FR32" s="183">
        <v>99999</v>
      </c>
      <c r="FS32" s="183">
        <v>99999</v>
      </c>
      <c r="FT32" s="183">
        <v>99999</v>
      </c>
      <c r="FU32" s="183">
        <v>99999</v>
      </c>
      <c r="FV32" s="183">
        <v>99999</v>
      </c>
      <c r="FW32" s="183">
        <v>99999</v>
      </c>
      <c r="FX32" s="183">
        <v>99999</v>
      </c>
      <c r="FY32" s="183">
        <v>99999</v>
      </c>
      <c r="FZ32" s="183">
        <v>99999</v>
      </c>
      <c r="GA32" s="183">
        <v>99999</v>
      </c>
      <c r="GB32" s="183">
        <v>99999</v>
      </c>
      <c r="GC32" s="183">
        <v>99999</v>
      </c>
      <c r="GD32" s="183">
        <v>99999</v>
      </c>
      <c r="GE32" s="183">
        <v>99999</v>
      </c>
      <c r="GF32" s="183">
        <v>99999</v>
      </c>
      <c r="GG32" s="183">
        <v>99999</v>
      </c>
      <c r="GH32" s="183">
        <v>99999</v>
      </c>
      <c r="GI32" s="132">
        <v>99999</v>
      </c>
      <c r="GJ32" s="132">
        <v>99999</v>
      </c>
      <c r="GK32" s="132">
        <v>99999</v>
      </c>
      <c r="GL32" s="132">
        <v>99999</v>
      </c>
      <c r="GM32" s="132">
        <v>99999</v>
      </c>
      <c r="GN32" s="132">
        <v>99999</v>
      </c>
      <c r="GO32" s="132">
        <v>99999</v>
      </c>
      <c r="GP32" s="132">
        <v>99999</v>
      </c>
      <c r="GQ32" s="28">
        <v>26</v>
      </c>
      <c r="GR32" s="128">
        <v>4</v>
      </c>
      <c r="GS32" s="55">
        <f t="shared" si="10"/>
        <v>75</v>
      </c>
      <c r="GT32" s="55">
        <f t="shared" si="37"/>
        <v>75</v>
      </c>
      <c r="GU32" s="29"/>
      <c r="GV32" s="56" t="str">
        <f t="shared" si="42"/>
        <v>9</v>
      </c>
      <c r="GW32" s="59" t="str">
        <f t="shared" si="38"/>
        <v>5</v>
      </c>
      <c r="GX32" s="29">
        <v>27</v>
      </c>
      <c r="GY32" s="85"/>
      <c r="GZ32" s="87" t="str">
        <f t="shared" si="39"/>
        <v>18,16,17,29,6,23,15,22,21,14,30,28,32,20,7,26,4,27,19,2,3,31,13,24,10,9,1,5,8,25,11,</v>
      </c>
      <c r="HA32" s="83" t="str">
        <v>101.68,30,0,0</v>
      </c>
      <c r="HB32" s="56">
        <f t="shared" si="11"/>
        <v>7</v>
      </c>
      <c r="HC32" s="56">
        <f t="shared" si="12"/>
        <v>10</v>
      </c>
      <c r="HD32" s="55">
        <f t="shared" si="0"/>
        <v>101.68</v>
      </c>
      <c r="HE32" s="219">
        <f t="shared" si="13"/>
        <v>0</v>
      </c>
      <c r="HF32" s="55">
        <f t="shared" si="14"/>
        <v>0</v>
      </c>
      <c r="HG32" s="108" t="str">
        <f t="shared" si="15"/>
        <v>FEAS.</v>
      </c>
      <c r="HH32" s="85">
        <f t="shared" si="16"/>
        <v>0</v>
      </c>
      <c r="HI32" s="106" t="str">
        <f t="shared" si="17"/>
        <v/>
      </c>
      <c r="HJ32" s="29">
        <v>27</v>
      </c>
      <c r="HK32" s="85" t="str">
        <f t="shared" si="18"/>
        <v/>
      </c>
      <c r="HL32" s="85" t="str">
        <f t="shared" si="40"/>
        <v/>
      </c>
      <c r="HM32" s="108" t="str" cm="1">
        <f t="array" ref="HM32">IF(HJ32&lt;=$HH$1-1,IF(HK32&lt;&gt;HK31,INDEX($M$6:$GP$190,1,HL32+1),INDEX($M$6:$GP$190,MIN(HL32,HL31)+1,MAX(HL32,HL31)+1))+IF(HK32&lt;&gt;HK33,INDEX($M$6:$GP$190,1,HL32+1),0),"")</f>
        <v/>
      </c>
      <c r="HN32" s="396" t="str">
        <f>IF(ISNUMBER(HL32),'Vehicle site info'!AK35,"")</f>
        <v/>
      </c>
      <c r="HO32" s="111"/>
      <c r="HP32" s="399"/>
      <c r="HQ32" s="397"/>
      <c r="HR32" s="241"/>
      <c r="HU32" s="75">
        <v>27</v>
      </c>
      <c r="HV32" s="77" t="str">
        <f t="shared" si="20"/>
        <v>,13,12,18,16,17,29,6,23,15,22,21,14,30,28,32,20,7,-27,26,4,27,19,2,3,31,24,10,9,5,8,25,11,</v>
      </c>
      <c r="HW32" s="78" t="str">
        <f t="shared" si="21"/>
        <v>,13,12,18,16,17,29,6,23,15,22,21,14,30,28,32,20,7,-27,26,4,1,19,2,3,31,24,10,9,5,8,25,11,</v>
      </c>
      <c r="HX32" s="88" t="str">
        <f t="shared" si="22"/>
        <v>13,12,18,16,17,29,6,23,15,22,21,14,30,28,32,20,7,27,26,4,1,19,2,3,31,24,10,9,5,8,25,11,</v>
      </c>
      <c r="HY32" s="68" t="str">
        <v>112.33,30,0,0</v>
      </c>
      <c r="HZ32" s="75">
        <f t="shared" si="23"/>
        <v>7</v>
      </c>
      <c r="IA32" s="75">
        <f t="shared" si="24"/>
        <v>10</v>
      </c>
      <c r="IB32" s="387">
        <f t="shared" si="25"/>
        <v>112.33</v>
      </c>
      <c r="IC32" s="143">
        <f t="shared" si="26"/>
        <v>99999</v>
      </c>
      <c r="ID32" s="75">
        <f t="shared" si="43"/>
        <v>99999</v>
      </c>
      <c r="IE32" s="76">
        <f t="shared" si="27"/>
        <v>99999</v>
      </c>
      <c r="IF32" s="446">
        <f t="shared" si="28"/>
        <v>27</v>
      </c>
      <c r="IG32" s="88" t="str">
        <f t="shared" ca="1" si="55"/>
        <v>Feasible outcome with fleet distance = 102.62 at i=  20</v>
      </c>
      <c r="IH32" s="30">
        <f t="shared" ca="1" si="30"/>
        <v>6</v>
      </c>
      <c r="II32" s="108">
        <f t="shared" ca="1" si="31"/>
        <v>102.62</v>
      </c>
      <c r="IJ32" s="133" t="str">
        <f t="shared" ca="1" si="32"/>
        <v xml:space="preserve"> Reposition index 27 between indices 4 and 19</v>
      </c>
      <c r="IK32" s="156"/>
      <c r="IL32" s="157"/>
      <c r="IM32" s="158"/>
      <c r="IN32" s="159"/>
      <c r="IO32" s="141">
        <f t="shared" ref="IO32:IO46" si="58">IF(HU32&lt;=$J$2,HU32,99999)</f>
        <v>27</v>
      </c>
      <c r="IP32" s="75">
        <f t="shared" ref="IP32:IP46" ca="1" si="59">IF(IO32&lt;99999,IF($HV$3&lt;&gt;IO32,IP32, $HV$4),99999)</f>
        <v>19</v>
      </c>
      <c r="IQ32" s="387">
        <f t="shared" ca="1" si="3"/>
        <v>110.08</v>
      </c>
      <c r="IR32" s="386">
        <f t="shared" ca="1" si="35"/>
        <v>110.08</v>
      </c>
      <c r="IS32" s="146"/>
      <c r="IT32" s="389"/>
      <c r="IU32" s="389"/>
      <c r="IV32" s="146"/>
      <c r="IW32" s="7">
        <v>27</v>
      </c>
      <c r="IX32" s="1" t="str">
        <f t="shared" si="52"/>
        <v/>
      </c>
      <c r="IY32" s="7" t="str">
        <f t="shared" si="49"/>
        <v/>
      </c>
      <c r="IZ32" s="223" t="str" cm="1">
        <f t="array" ref="IZ32">IF(IW32&lt;=$HH$1-1,
IF(IX32&lt;&gt;IX31,
INDEX($M$6:$GP$190,1,IY32+1),INDEX($M$6:$GP$190,MIN(IY32,IY31)+1,MAX(IY32,IY31)+1))+IF(IX32&lt;&gt;IX33,INDEX($M$6:$GP$190,1,IY32+1),0),"")</f>
        <v/>
      </c>
      <c r="JA32" s="7" t="str">
        <f t="shared" si="50"/>
        <v/>
      </c>
    </row>
    <row r="33" spans="1:261" ht="18" thickBot="1" x14ac:dyDescent="0.25">
      <c r="A33" s="282">
        <f>+Input!D46</f>
        <v>1.25</v>
      </c>
      <c r="B33" s="1">
        <v>28</v>
      </c>
      <c r="C33" s="188">
        <f t="shared" si="4"/>
        <v>0</v>
      </c>
      <c r="D33" s="54" t="str">
        <f t="shared" si="5"/>
        <v/>
      </c>
      <c r="E33" s="18" t="str">
        <f t="shared" si="6"/>
        <v/>
      </c>
      <c r="F33" s="1" t="str">
        <f t="shared" ca="1" si="7"/>
        <v/>
      </c>
      <c r="G33" s="1"/>
      <c r="H33" s="96" t="s">
        <v>39</v>
      </c>
      <c r="I33" s="96" t="s">
        <v>40</v>
      </c>
      <c r="J33" s="96" t="s">
        <v>2</v>
      </c>
      <c r="K33" s="7"/>
      <c r="L33" s="291">
        <v>27</v>
      </c>
      <c r="M33" s="220"/>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t="s">
        <v>11</v>
      </c>
      <c r="AO33" s="282">
        <f>+Input!AO30</f>
        <v>7.29</v>
      </c>
      <c r="AP33" s="282">
        <f>+Input!AP30</f>
        <v>12.87</v>
      </c>
      <c r="AQ33" s="282">
        <f>+Input!AQ30</f>
        <v>6.83</v>
      </c>
      <c r="AR33" s="282">
        <f>+Input!AR30</f>
        <v>2.83</v>
      </c>
      <c r="AS33" s="416">
        <f>+Input!AS30</f>
        <v>5.75</v>
      </c>
      <c r="AT33" s="182">
        <v>99999</v>
      </c>
      <c r="AU33" s="182">
        <v>99999</v>
      </c>
      <c r="AV33" s="182">
        <v>99999</v>
      </c>
      <c r="AW33" s="182">
        <v>99999</v>
      </c>
      <c r="AX33" s="182">
        <v>99999</v>
      </c>
      <c r="AY33" s="182">
        <v>99999</v>
      </c>
      <c r="AZ33" s="182">
        <v>99999</v>
      </c>
      <c r="BA33" s="182">
        <v>99999</v>
      </c>
      <c r="BB33" s="182">
        <v>99999</v>
      </c>
      <c r="BC33" s="182">
        <v>99999</v>
      </c>
      <c r="BD33" s="182">
        <v>99999</v>
      </c>
      <c r="BE33" s="182">
        <v>99999</v>
      </c>
      <c r="BF33" s="182">
        <v>99999</v>
      </c>
      <c r="BG33" s="182">
        <v>99999</v>
      </c>
      <c r="BH33" s="182">
        <v>99999</v>
      </c>
      <c r="BI33" s="182">
        <v>99999</v>
      </c>
      <c r="BJ33" s="182">
        <v>99999</v>
      </c>
      <c r="BK33" s="182">
        <v>99999</v>
      </c>
      <c r="BL33" s="182">
        <v>99999</v>
      </c>
      <c r="BM33" s="182">
        <v>99999</v>
      </c>
      <c r="BN33" s="182">
        <v>99999</v>
      </c>
      <c r="BO33" s="182">
        <v>99999</v>
      </c>
      <c r="BP33" s="182">
        <v>99999</v>
      </c>
      <c r="BQ33" s="182">
        <v>99999</v>
      </c>
      <c r="BR33" s="182">
        <v>99999</v>
      </c>
      <c r="BS33" s="182">
        <v>99999</v>
      </c>
      <c r="BT33" s="182">
        <v>99999</v>
      </c>
      <c r="BU33" s="182">
        <v>99999</v>
      </c>
      <c r="BV33" s="182">
        <v>99999</v>
      </c>
      <c r="BW33" s="182">
        <v>99999</v>
      </c>
      <c r="BX33" s="182">
        <v>99999</v>
      </c>
      <c r="BY33" s="182">
        <v>99999</v>
      </c>
      <c r="BZ33" s="182">
        <v>99999</v>
      </c>
      <c r="CA33" s="182">
        <v>99999</v>
      </c>
      <c r="CB33" s="182">
        <v>99999</v>
      </c>
      <c r="CC33" s="182">
        <v>99999</v>
      </c>
      <c r="CD33" s="182">
        <v>99999</v>
      </c>
      <c r="CE33" s="182">
        <v>99999</v>
      </c>
      <c r="CF33" s="182">
        <v>99999</v>
      </c>
      <c r="CG33" s="182">
        <v>99999</v>
      </c>
      <c r="CH33" s="182">
        <v>99999</v>
      </c>
      <c r="CI33" s="182">
        <v>99999</v>
      </c>
      <c r="CJ33" s="182">
        <v>99999</v>
      </c>
      <c r="CK33" s="182">
        <v>99999</v>
      </c>
      <c r="CL33" s="182">
        <v>99999</v>
      </c>
      <c r="CM33" s="182">
        <v>99999</v>
      </c>
      <c r="CN33" s="182">
        <v>99999</v>
      </c>
      <c r="CO33" s="183">
        <v>99999</v>
      </c>
      <c r="CP33" s="183">
        <v>99999</v>
      </c>
      <c r="CQ33" s="183">
        <v>99999</v>
      </c>
      <c r="CR33" s="183">
        <v>99999</v>
      </c>
      <c r="CS33" s="183">
        <v>99999</v>
      </c>
      <c r="CT33" s="183">
        <v>99999</v>
      </c>
      <c r="CU33" s="183">
        <v>99999</v>
      </c>
      <c r="CV33" s="183">
        <v>99999</v>
      </c>
      <c r="CW33" s="183">
        <v>99999</v>
      </c>
      <c r="CX33" s="183">
        <v>99999</v>
      </c>
      <c r="CY33" s="183">
        <v>99999</v>
      </c>
      <c r="CZ33" s="183">
        <v>99999</v>
      </c>
      <c r="DA33" s="183">
        <v>99999</v>
      </c>
      <c r="DB33" s="183">
        <v>99999</v>
      </c>
      <c r="DC33" s="183">
        <v>99999</v>
      </c>
      <c r="DD33" s="183">
        <v>99999</v>
      </c>
      <c r="DE33" s="183">
        <v>99999</v>
      </c>
      <c r="DF33" s="183">
        <v>99999</v>
      </c>
      <c r="DG33" s="183">
        <v>99999</v>
      </c>
      <c r="DH33" s="183">
        <v>99999</v>
      </c>
      <c r="DI33" s="183">
        <v>99999</v>
      </c>
      <c r="DJ33" s="183">
        <v>99999</v>
      </c>
      <c r="DK33" s="183">
        <v>99999</v>
      </c>
      <c r="DL33" s="183">
        <v>99999</v>
      </c>
      <c r="DM33" s="183">
        <v>99999</v>
      </c>
      <c r="DN33" s="183">
        <v>99999</v>
      </c>
      <c r="DO33" s="183">
        <v>99999</v>
      </c>
      <c r="DP33" s="183">
        <v>99999</v>
      </c>
      <c r="DQ33" s="183">
        <v>99999</v>
      </c>
      <c r="DR33" s="183">
        <v>99999</v>
      </c>
      <c r="DS33" s="183">
        <v>99999</v>
      </c>
      <c r="DT33" s="183">
        <v>99999</v>
      </c>
      <c r="DU33" s="183">
        <v>99999</v>
      </c>
      <c r="DV33" s="183">
        <v>99999</v>
      </c>
      <c r="DW33" s="183">
        <v>99999</v>
      </c>
      <c r="DX33" s="183">
        <v>99999</v>
      </c>
      <c r="DY33" s="183">
        <v>99999</v>
      </c>
      <c r="DZ33" s="183">
        <v>99999</v>
      </c>
      <c r="EA33" s="183">
        <v>99999</v>
      </c>
      <c r="EB33" s="183">
        <v>99999</v>
      </c>
      <c r="EC33" s="183">
        <v>99999</v>
      </c>
      <c r="ED33" s="183">
        <v>99999</v>
      </c>
      <c r="EE33" s="183">
        <v>99999</v>
      </c>
      <c r="EF33" s="183">
        <v>99999</v>
      </c>
      <c r="EG33" s="183">
        <v>99999</v>
      </c>
      <c r="EH33" s="183">
        <v>99999</v>
      </c>
      <c r="EI33" s="183">
        <v>99999</v>
      </c>
      <c r="EJ33" s="183">
        <v>99999</v>
      </c>
      <c r="EK33" s="183">
        <v>99999</v>
      </c>
      <c r="EL33" s="183">
        <v>99999</v>
      </c>
      <c r="EM33" s="183">
        <v>99999</v>
      </c>
      <c r="EN33" s="183">
        <v>99999</v>
      </c>
      <c r="EO33" s="183">
        <v>99999</v>
      </c>
      <c r="EP33" s="183">
        <v>99999</v>
      </c>
      <c r="EQ33" s="183">
        <v>99999</v>
      </c>
      <c r="ER33" s="183">
        <v>99999</v>
      </c>
      <c r="ES33" s="183">
        <v>99999</v>
      </c>
      <c r="ET33" s="183">
        <v>99999</v>
      </c>
      <c r="EU33" s="183">
        <v>99999</v>
      </c>
      <c r="EV33" s="183">
        <v>99999</v>
      </c>
      <c r="EW33" s="183">
        <v>99999</v>
      </c>
      <c r="EX33" s="183">
        <v>99999</v>
      </c>
      <c r="EY33" s="183">
        <v>99999</v>
      </c>
      <c r="EZ33" s="183">
        <v>99999</v>
      </c>
      <c r="FA33" s="183">
        <v>99999</v>
      </c>
      <c r="FB33" s="183">
        <v>99999</v>
      </c>
      <c r="FC33" s="183">
        <v>99999</v>
      </c>
      <c r="FD33" s="183">
        <v>99999</v>
      </c>
      <c r="FE33" s="183">
        <v>99999</v>
      </c>
      <c r="FF33" s="183">
        <v>99999</v>
      </c>
      <c r="FG33" s="183">
        <v>99999</v>
      </c>
      <c r="FH33" s="183">
        <v>99999</v>
      </c>
      <c r="FI33" s="183">
        <v>99999</v>
      </c>
      <c r="FJ33" s="183">
        <v>99999</v>
      </c>
      <c r="FK33" s="183">
        <v>99999</v>
      </c>
      <c r="FL33" s="183">
        <v>99999</v>
      </c>
      <c r="FM33" s="183">
        <v>99999</v>
      </c>
      <c r="FN33" s="183">
        <v>99999</v>
      </c>
      <c r="FO33" s="183">
        <v>99999</v>
      </c>
      <c r="FP33" s="183">
        <v>99999</v>
      </c>
      <c r="FQ33" s="183">
        <v>99999</v>
      </c>
      <c r="FR33" s="183">
        <v>99999</v>
      </c>
      <c r="FS33" s="183">
        <v>99999</v>
      </c>
      <c r="FT33" s="183">
        <v>99999</v>
      </c>
      <c r="FU33" s="183">
        <v>99999</v>
      </c>
      <c r="FV33" s="183">
        <v>99999</v>
      </c>
      <c r="FW33" s="183">
        <v>99999</v>
      </c>
      <c r="FX33" s="183">
        <v>99999</v>
      </c>
      <c r="FY33" s="183">
        <v>99999</v>
      </c>
      <c r="FZ33" s="183">
        <v>99999</v>
      </c>
      <c r="GA33" s="183">
        <v>99999</v>
      </c>
      <c r="GB33" s="183">
        <v>99999</v>
      </c>
      <c r="GC33" s="183">
        <v>99999</v>
      </c>
      <c r="GD33" s="183">
        <v>99999</v>
      </c>
      <c r="GE33" s="183">
        <v>99999</v>
      </c>
      <c r="GF33" s="183">
        <v>99999</v>
      </c>
      <c r="GG33" s="183">
        <v>99999</v>
      </c>
      <c r="GH33" s="183">
        <v>99999</v>
      </c>
      <c r="GI33" s="132">
        <v>99999</v>
      </c>
      <c r="GJ33" s="132">
        <v>99999</v>
      </c>
      <c r="GK33" s="132">
        <v>99999</v>
      </c>
      <c r="GL33" s="132">
        <v>99999</v>
      </c>
      <c r="GM33" s="132">
        <v>99999</v>
      </c>
      <c r="GN33" s="132">
        <v>99999</v>
      </c>
      <c r="GO33" s="132">
        <v>99999</v>
      </c>
      <c r="GP33" s="132">
        <v>99999</v>
      </c>
      <c r="GQ33" s="28">
        <v>27</v>
      </c>
      <c r="GR33" s="128">
        <v>14</v>
      </c>
      <c r="GS33" s="55">
        <f t="shared" si="10"/>
        <v>77</v>
      </c>
      <c r="GT33" s="55">
        <f t="shared" si="37"/>
        <v>77</v>
      </c>
      <c r="GU33" s="29"/>
      <c r="GV33" s="56" t="str">
        <f t="shared" si="42"/>
        <v>5</v>
      </c>
      <c r="GW33" s="59" t="str">
        <f t="shared" si="38"/>
        <v>8</v>
      </c>
      <c r="GX33" s="29">
        <v>28</v>
      </c>
      <c r="GY33" s="85"/>
      <c r="GZ33" s="87" t="str">
        <f t="shared" si="39"/>
        <v>18,16,17,29,6,23,15,22,21,14,30,28,32,20,7,26,4,27,19,2,3,31,13,24,10,9,5,1,8,25,11,</v>
      </c>
      <c r="HA33" s="83" t="str">
        <v>101.68,30,0,0</v>
      </c>
      <c r="HB33" s="56">
        <f t="shared" si="11"/>
        <v>7</v>
      </c>
      <c r="HC33" s="56">
        <f t="shared" si="12"/>
        <v>10</v>
      </c>
      <c r="HD33" s="55">
        <f t="shared" si="0"/>
        <v>101.68</v>
      </c>
      <c r="HE33" s="219">
        <f t="shared" si="13"/>
        <v>0</v>
      </c>
      <c r="HF33" s="55">
        <f t="shared" si="14"/>
        <v>0</v>
      </c>
      <c r="HG33" s="108" t="str">
        <f t="shared" si="15"/>
        <v>FEAS.</v>
      </c>
      <c r="HH33" s="85">
        <f t="shared" si="16"/>
        <v>0</v>
      </c>
      <c r="HI33" s="106" t="str">
        <f t="shared" si="17"/>
        <v/>
      </c>
      <c r="HJ33" s="29">
        <v>28</v>
      </c>
      <c r="HK33" s="85" t="str">
        <f t="shared" si="18"/>
        <v/>
      </c>
      <c r="HL33" s="85" t="str">
        <f t="shared" si="40"/>
        <v/>
      </c>
      <c r="HM33" s="108" t="str" cm="1">
        <f t="array" ref="HM33">IF(HJ33&lt;=$HH$1-1,IF(HK33&lt;&gt;HK32,INDEX($M$6:$GP$190,1,HL33+1),INDEX($M$6:$GP$190,MIN(HL33,HL32)+1,MAX(HL33,HL32)+1))+IF(HK33&lt;&gt;HK34,INDEX($M$6:$GP$190,1,HL33+1),0),"")</f>
        <v/>
      </c>
      <c r="HN33" s="396" t="str">
        <f>IF(ISNUMBER(HL33),'Vehicle site info'!AK36,"")</f>
        <v/>
      </c>
      <c r="HO33" s="111"/>
      <c r="HP33" s="399"/>
      <c r="HQ33" s="397"/>
      <c r="HR33" s="241"/>
      <c r="HU33" s="75">
        <v>28</v>
      </c>
      <c r="HV33" s="77" t="str">
        <f t="shared" si="20"/>
        <v>,13,12,18,16,17,29,6,23,15,22,21,14,30,28,32,20,7,-28,26,4,27,19,2,3,31,24,10,9,5,8,25,11,</v>
      </c>
      <c r="HW33" s="78" t="str">
        <f t="shared" si="21"/>
        <v>,13,12,18,16,17,29,6,23,15,22,21,14,30,1,32,20,7,-28,26,4,27,19,2,3,31,24,10,9,5,8,25,11,</v>
      </c>
      <c r="HX33" s="88" t="str">
        <f t="shared" si="22"/>
        <v>13,12,18,16,17,29,6,23,15,22,21,14,30,1,32,20,7,28,26,4,27,19,2,3,31,24,10,9,5,8,25,11,</v>
      </c>
      <c r="HY33" s="68" t="str">
        <v>119.57,30,0,0</v>
      </c>
      <c r="HZ33" s="75">
        <f t="shared" si="23"/>
        <v>7</v>
      </c>
      <c r="IA33" s="75">
        <f t="shared" si="24"/>
        <v>10</v>
      </c>
      <c r="IB33" s="387">
        <f t="shared" si="25"/>
        <v>119.57</v>
      </c>
      <c r="IC33" s="143">
        <f t="shared" si="26"/>
        <v>99999</v>
      </c>
      <c r="ID33" s="75">
        <f t="shared" si="43"/>
        <v>99999</v>
      </c>
      <c r="IE33" s="76">
        <f t="shared" si="27"/>
        <v>99999</v>
      </c>
      <c r="IF33" s="446">
        <f t="shared" si="28"/>
        <v>28</v>
      </c>
      <c r="IG33" s="88" t="str">
        <f t="shared" ca="1" si="55"/>
        <v>Feasible outcome with fleet distance = 102.62 at i=  13</v>
      </c>
      <c r="IH33" s="30">
        <f t="shared" ca="1" si="30"/>
        <v>6</v>
      </c>
      <c r="II33" s="108">
        <f t="shared" ca="1" si="31"/>
        <v>102.62</v>
      </c>
      <c r="IJ33" s="133" t="str">
        <f t="shared" ca="1" si="32"/>
        <v xml:space="preserve"> Reposition index 28 between indices 30 and 32</v>
      </c>
      <c r="IK33" s="52"/>
      <c r="IL33" s="145"/>
      <c r="IM33" s="145"/>
      <c r="IN33" s="145"/>
      <c r="IO33" s="141">
        <f t="shared" si="58"/>
        <v>28</v>
      </c>
      <c r="IP33" s="75">
        <f t="shared" ca="1" si="59"/>
        <v>14</v>
      </c>
      <c r="IQ33" s="387">
        <f t="shared" ca="1" si="3"/>
        <v>108.65</v>
      </c>
      <c r="IR33" s="386">
        <f t="shared" ca="1" si="35"/>
        <v>108.65</v>
      </c>
      <c r="IS33" s="146"/>
      <c r="IT33" s="389"/>
      <c r="IU33" s="389"/>
      <c r="IV33" s="146"/>
      <c r="IW33" s="7">
        <v>28</v>
      </c>
      <c r="IX33" s="1" t="str">
        <f t="shared" si="52"/>
        <v/>
      </c>
      <c r="IY33" s="7" t="str">
        <f t="shared" si="49"/>
        <v/>
      </c>
      <c r="IZ33" s="223" t="str" cm="1">
        <f t="array" ref="IZ33">IF(IW33&lt;=$HH$1-1,
IF(IX33&lt;&gt;IX32,
INDEX($M$6:$GP$190,1,IY33+1),INDEX($M$6:$GP$190,MIN(IY33,IY32)+1,MAX(IY33,IY32)+1))+IF(IX33&lt;&gt;IX34,INDEX($M$6:$GP$190,1,IY33+1),0),"")</f>
        <v/>
      </c>
      <c r="JA33" s="7" t="str">
        <f t="shared" si="50"/>
        <v/>
      </c>
    </row>
    <row r="34" spans="1:261" ht="17" thickBot="1" x14ac:dyDescent="0.25">
      <c r="A34" s="282">
        <f>+Input!D47</f>
        <v>1.25</v>
      </c>
      <c r="B34" s="1">
        <v>29</v>
      </c>
      <c r="C34" s="188">
        <f t="shared" si="4"/>
        <v>0</v>
      </c>
      <c r="D34" s="54" t="str">
        <f t="shared" si="5"/>
        <v/>
      </c>
      <c r="E34" s="18" t="str">
        <f t="shared" si="6"/>
        <v/>
      </c>
      <c r="F34" s="1" t="str">
        <f t="shared" ca="1" si="7"/>
        <v/>
      </c>
      <c r="G34" s="1"/>
      <c r="H34" s="184"/>
      <c r="I34" s="185"/>
      <c r="J34" s="29" t="str">
        <f ca="1">OFFSET($L$5,MIN(H34,I34)+1,MAX(H34,I34)+1)</f>
        <v>-</v>
      </c>
      <c r="K34" s="7"/>
      <c r="L34" s="291">
        <v>28</v>
      </c>
      <c r="M34" s="220"/>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282" t="str">
        <f>+Input!AO31</f>
        <v>-</v>
      </c>
      <c r="AP34" s="282">
        <f>+Input!AP31</f>
        <v>19.04</v>
      </c>
      <c r="AQ34" s="282">
        <f>+Input!AQ31</f>
        <v>0.73</v>
      </c>
      <c r="AR34" s="282">
        <f>+Input!AR31</f>
        <v>7.63</v>
      </c>
      <c r="AS34" s="416">
        <f>+Input!AS31</f>
        <v>3.55</v>
      </c>
      <c r="AT34" s="182">
        <v>99999</v>
      </c>
      <c r="AU34" s="182">
        <v>99999</v>
      </c>
      <c r="AV34" s="182">
        <v>99999</v>
      </c>
      <c r="AW34" s="182">
        <v>99999</v>
      </c>
      <c r="AX34" s="182">
        <v>99999</v>
      </c>
      <c r="AY34" s="182">
        <v>99999</v>
      </c>
      <c r="AZ34" s="182">
        <v>99999</v>
      </c>
      <c r="BA34" s="182">
        <v>99999</v>
      </c>
      <c r="BB34" s="182">
        <v>99999</v>
      </c>
      <c r="BC34" s="182">
        <v>99999</v>
      </c>
      <c r="BD34" s="182">
        <v>99999</v>
      </c>
      <c r="BE34" s="182">
        <v>99999</v>
      </c>
      <c r="BF34" s="182">
        <v>99999</v>
      </c>
      <c r="BG34" s="182">
        <v>99999</v>
      </c>
      <c r="BH34" s="182">
        <v>99999</v>
      </c>
      <c r="BI34" s="182">
        <v>99999</v>
      </c>
      <c r="BJ34" s="182">
        <v>99999</v>
      </c>
      <c r="BK34" s="182">
        <v>99999</v>
      </c>
      <c r="BL34" s="182">
        <v>99999</v>
      </c>
      <c r="BM34" s="182">
        <v>99999</v>
      </c>
      <c r="BN34" s="182">
        <v>99999</v>
      </c>
      <c r="BO34" s="182">
        <v>99999</v>
      </c>
      <c r="BP34" s="182">
        <v>99999</v>
      </c>
      <c r="BQ34" s="182">
        <v>99999</v>
      </c>
      <c r="BR34" s="182">
        <v>99999</v>
      </c>
      <c r="BS34" s="182">
        <v>99999</v>
      </c>
      <c r="BT34" s="182">
        <v>99999</v>
      </c>
      <c r="BU34" s="182">
        <v>99999</v>
      </c>
      <c r="BV34" s="182">
        <v>99999</v>
      </c>
      <c r="BW34" s="182">
        <v>99999</v>
      </c>
      <c r="BX34" s="182">
        <v>99999</v>
      </c>
      <c r="BY34" s="182">
        <v>99999</v>
      </c>
      <c r="BZ34" s="182">
        <v>99999</v>
      </c>
      <c r="CA34" s="182">
        <v>99999</v>
      </c>
      <c r="CB34" s="182">
        <v>99999</v>
      </c>
      <c r="CC34" s="182">
        <v>99999</v>
      </c>
      <c r="CD34" s="182">
        <v>99999</v>
      </c>
      <c r="CE34" s="182">
        <v>99999</v>
      </c>
      <c r="CF34" s="182">
        <v>99999</v>
      </c>
      <c r="CG34" s="182">
        <v>99999</v>
      </c>
      <c r="CH34" s="182">
        <v>99999</v>
      </c>
      <c r="CI34" s="182">
        <v>99999</v>
      </c>
      <c r="CJ34" s="182">
        <v>99999</v>
      </c>
      <c r="CK34" s="182">
        <v>99999</v>
      </c>
      <c r="CL34" s="182">
        <v>99999</v>
      </c>
      <c r="CM34" s="182">
        <v>99999</v>
      </c>
      <c r="CN34" s="182">
        <v>99999</v>
      </c>
      <c r="CO34" s="183">
        <v>99999</v>
      </c>
      <c r="CP34" s="183">
        <v>99999</v>
      </c>
      <c r="CQ34" s="183">
        <v>99999</v>
      </c>
      <c r="CR34" s="183">
        <v>99999</v>
      </c>
      <c r="CS34" s="183">
        <v>99999</v>
      </c>
      <c r="CT34" s="183">
        <v>99999</v>
      </c>
      <c r="CU34" s="183">
        <v>99999</v>
      </c>
      <c r="CV34" s="183">
        <v>99999</v>
      </c>
      <c r="CW34" s="183">
        <v>99999</v>
      </c>
      <c r="CX34" s="183">
        <v>99999</v>
      </c>
      <c r="CY34" s="183">
        <v>99999</v>
      </c>
      <c r="CZ34" s="183">
        <v>99999</v>
      </c>
      <c r="DA34" s="183">
        <v>99999</v>
      </c>
      <c r="DB34" s="183">
        <v>99999</v>
      </c>
      <c r="DC34" s="183">
        <v>99999</v>
      </c>
      <c r="DD34" s="183">
        <v>99999</v>
      </c>
      <c r="DE34" s="183">
        <v>99999</v>
      </c>
      <c r="DF34" s="183">
        <v>99999</v>
      </c>
      <c r="DG34" s="183">
        <v>99999</v>
      </c>
      <c r="DH34" s="183">
        <v>99999</v>
      </c>
      <c r="DI34" s="183">
        <v>99999</v>
      </c>
      <c r="DJ34" s="183">
        <v>99999</v>
      </c>
      <c r="DK34" s="183">
        <v>99999</v>
      </c>
      <c r="DL34" s="183">
        <v>99999</v>
      </c>
      <c r="DM34" s="183">
        <v>99999</v>
      </c>
      <c r="DN34" s="183">
        <v>99999</v>
      </c>
      <c r="DO34" s="183">
        <v>99999</v>
      </c>
      <c r="DP34" s="183">
        <v>99999</v>
      </c>
      <c r="DQ34" s="183">
        <v>99999</v>
      </c>
      <c r="DR34" s="183">
        <v>99999</v>
      </c>
      <c r="DS34" s="183">
        <v>99999</v>
      </c>
      <c r="DT34" s="183">
        <v>99999</v>
      </c>
      <c r="DU34" s="183">
        <v>99999</v>
      </c>
      <c r="DV34" s="183">
        <v>99999</v>
      </c>
      <c r="DW34" s="183">
        <v>99999</v>
      </c>
      <c r="DX34" s="183">
        <v>99999</v>
      </c>
      <c r="DY34" s="183">
        <v>99999</v>
      </c>
      <c r="DZ34" s="183">
        <v>99999</v>
      </c>
      <c r="EA34" s="183">
        <v>99999</v>
      </c>
      <c r="EB34" s="183">
        <v>99999</v>
      </c>
      <c r="EC34" s="183">
        <v>99999</v>
      </c>
      <c r="ED34" s="183">
        <v>99999</v>
      </c>
      <c r="EE34" s="183">
        <v>99999</v>
      </c>
      <c r="EF34" s="183">
        <v>99999</v>
      </c>
      <c r="EG34" s="183">
        <v>99999</v>
      </c>
      <c r="EH34" s="183">
        <v>99999</v>
      </c>
      <c r="EI34" s="183">
        <v>99999</v>
      </c>
      <c r="EJ34" s="183">
        <v>99999</v>
      </c>
      <c r="EK34" s="183">
        <v>99999</v>
      </c>
      <c r="EL34" s="183">
        <v>99999</v>
      </c>
      <c r="EM34" s="183">
        <v>99999</v>
      </c>
      <c r="EN34" s="183">
        <v>99999</v>
      </c>
      <c r="EO34" s="183">
        <v>99999</v>
      </c>
      <c r="EP34" s="183">
        <v>99999</v>
      </c>
      <c r="EQ34" s="183">
        <v>99999</v>
      </c>
      <c r="ER34" s="183">
        <v>99999</v>
      </c>
      <c r="ES34" s="183">
        <v>99999</v>
      </c>
      <c r="ET34" s="183">
        <v>99999</v>
      </c>
      <c r="EU34" s="183">
        <v>99999</v>
      </c>
      <c r="EV34" s="183">
        <v>99999</v>
      </c>
      <c r="EW34" s="183">
        <v>99999</v>
      </c>
      <c r="EX34" s="183">
        <v>99999</v>
      </c>
      <c r="EY34" s="183">
        <v>99999</v>
      </c>
      <c r="EZ34" s="183">
        <v>99999</v>
      </c>
      <c r="FA34" s="183">
        <v>99999</v>
      </c>
      <c r="FB34" s="183">
        <v>99999</v>
      </c>
      <c r="FC34" s="183">
        <v>99999</v>
      </c>
      <c r="FD34" s="183">
        <v>99999</v>
      </c>
      <c r="FE34" s="183">
        <v>99999</v>
      </c>
      <c r="FF34" s="183">
        <v>99999</v>
      </c>
      <c r="FG34" s="183">
        <v>99999</v>
      </c>
      <c r="FH34" s="183">
        <v>99999</v>
      </c>
      <c r="FI34" s="183">
        <v>99999</v>
      </c>
      <c r="FJ34" s="183">
        <v>99999</v>
      </c>
      <c r="FK34" s="183">
        <v>99999</v>
      </c>
      <c r="FL34" s="183">
        <v>99999</v>
      </c>
      <c r="FM34" s="183">
        <v>99999</v>
      </c>
      <c r="FN34" s="183">
        <v>99999</v>
      </c>
      <c r="FO34" s="183">
        <v>99999</v>
      </c>
      <c r="FP34" s="183">
        <v>99999</v>
      </c>
      <c r="FQ34" s="183">
        <v>99999</v>
      </c>
      <c r="FR34" s="183">
        <v>99999</v>
      </c>
      <c r="FS34" s="183">
        <v>99999</v>
      </c>
      <c r="FT34" s="183">
        <v>99999</v>
      </c>
      <c r="FU34" s="183">
        <v>99999</v>
      </c>
      <c r="FV34" s="183">
        <v>99999</v>
      </c>
      <c r="FW34" s="183">
        <v>99999</v>
      </c>
      <c r="FX34" s="183">
        <v>99999</v>
      </c>
      <c r="FY34" s="183">
        <v>99999</v>
      </c>
      <c r="FZ34" s="183">
        <v>99999</v>
      </c>
      <c r="GA34" s="183">
        <v>99999</v>
      </c>
      <c r="GB34" s="183">
        <v>99999</v>
      </c>
      <c r="GC34" s="183">
        <v>99999</v>
      </c>
      <c r="GD34" s="183">
        <v>99999</v>
      </c>
      <c r="GE34" s="183">
        <v>99999</v>
      </c>
      <c r="GF34" s="183">
        <v>99999</v>
      </c>
      <c r="GG34" s="183">
        <v>99999</v>
      </c>
      <c r="GH34" s="183">
        <v>99999</v>
      </c>
      <c r="GI34" s="132">
        <v>99999</v>
      </c>
      <c r="GJ34" s="132">
        <v>99999</v>
      </c>
      <c r="GK34" s="132">
        <v>99999</v>
      </c>
      <c r="GL34" s="132">
        <v>99999</v>
      </c>
      <c r="GM34" s="132">
        <v>99999</v>
      </c>
      <c r="GN34" s="132">
        <v>99999</v>
      </c>
      <c r="GO34" s="132">
        <v>99999</v>
      </c>
      <c r="GP34" s="132">
        <v>99999</v>
      </c>
      <c r="GQ34" s="28">
        <v>28</v>
      </c>
      <c r="GR34" s="128">
        <v>7</v>
      </c>
      <c r="GS34" s="55">
        <f t="shared" si="10"/>
        <v>79</v>
      </c>
      <c r="GT34" s="55">
        <f t="shared" si="37"/>
        <v>80</v>
      </c>
      <c r="GU34" s="29"/>
      <c r="GV34" s="56" t="str">
        <f t="shared" si="42"/>
        <v>8</v>
      </c>
      <c r="GW34" s="59" t="str">
        <f t="shared" si="38"/>
        <v>25</v>
      </c>
      <c r="GX34" s="29">
        <v>29</v>
      </c>
      <c r="GY34" s="85"/>
      <c r="GZ34" s="87" t="str">
        <f t="shared" si="39"/>
        <v>18,16,17,29,6,23,15,22,21,14,30,28,32,20,7,26,4,27,19,2,3,31,13,24,10,9,5,8,1,25,11,</v>
      </c>
      <c r="HA34" s="83" t="str">
        <v>101.68,30,0,0</v>
      </c>
      <c r="HB34" s="56">
        <f t="shared" si="11"/>
        <v>7</v>
      </c>
      <c r="HC34" s="56">
        <f t="shared" si="12"/>
        <v>10</v>
      </c>
      <c r="HD34" s="55">
        <f t="shared" si="0"/>
        <v>101.68</v>
      </c>
      <c r="HE34" s="219">
        <f t="shared" si="13"/>
        <v>0</v>
      </c>
      <c r="HF34" s="55">
        <f t="shared" si="14"/>
        <v>0</v>
      </c>
      <c r="HG34" s="108" t="str">
        <f t="shared" si="15"/>
        <v>FEAS.</v>
      </c>
      <c r="HH34" s="85">
        <f t="shared" si="16"/>
        <v>0</v>
      </c>
      <c r="HI34" s="106" t="str">
        <f t="shared" si="17"/>
        <v/>
      </c>
      <c r="HJ34" s="29">
        <v>29</v>
      </c>
      <c r="HK34" s="85" t="str">
        <f t="shared" si="18"/>
        <v/>
      </c>
      <c r="HL34" s="85" t="str">
        <f t="shared" si="40"/>
        <v/>
      </c>
      <c r="HM34" s="108" t="str" cm="1">
        <f t="array" ref="HM34">IF(HJ34&lt;=$HH$1-1,IF(HK34&lt;&gt;HK33,INDEX($M$6:$GP$190,1,HL34+1),INDEX($M$6:$GP$190,MIN(HL34,HL33)+1,MAX(HL34,HL33)+1))+IF(HK34&lt;&gt;HK35,INDEX($M$6:$GP$190,1,HL34+1),0),"")</f>
        <v/>
      </c>
      <c r="HN34" s="396" t="str">
        <f>IF(ISNUMBER(HL34),'Vehicle site info'!AK37,"")</f>
        <v/>
      </c>
      <c r="HO34" s="111"/>
      <c r="HP34" s="433"/>
      <c r="HQ34" s="397"/>
      <c r="HR34" s="241"/>
      <c r="HU34" s="75">
        <v>29</v>
      </c>
      <c r="HV34" s="77" t="str">
        <f t="shared" si="20"/>
        <v>,13,12,18,16,17,29,6,23,15,22,21,14,30,28,32,20,7,-29,26,4,27,19,2,3,31,24,10,9,5,8,25,11,</v>
      </c>
      <c r="HW34" s="78" t="str">
        <f t="shared" si="21"/>
        <v>,13,12,18,16,17,1,6,23,15,22,21,14,30,28,32,20,7,-29,26,4,27,19,2,3,31,24,10,9,5,8,25,11,</v>
      </c>
      <c r="HX34" s="88" t="str">
        <f t="shared" si="22"/>
        <v>13,12,18,16,17,1,6,23,15,22,21,14,30,28,32,20,7,29,26,4,27,19,2,3,31,24,10,9,5,8,25,11,</v>
      </c>
      <c r="HY34" s="68" t="str">
        <v>135.57,30,0,0</v>
      </c>
      <c r="HZ34" s="75">
        <f t="shared" si="23"/>
        <v>7</v>
      </c>
      <c r="IA34" s="75">
        <f t="shared" si="24"/>
        <v>10</v>
      </c>
      <c r="IB34" s="387">
        <f t="shared" si="25"/>
        <v>135.57</v>
      </c>
      <c r="IC34" s="143">
        <f t="shared" si="26"/>
        <v>99999</v>
      </c>
      <c r="ID34" s="75">
        <f t="shared" si="43"/>
        <v>99999</v>
      </c>
      <c r="IE34" s="76">
        <f t="shared" si="27"/>
        <v>99999</v>
      </c>
      <c r="IF34" s="446">
        <f t="shared" si="28"/>
        <v>29</v>
      </c>
      <c r="IG34" s="88" t="str">
        <f t="shared" ca="1" si="55"/>
        <v>Feasible outcome with fleet distance = 102.62 at i=  5</v>
      </c>
      <c r="IH34" s="30">
        <f t="shared" ca="1" si="30"/>
        <v>6</v>
      </c>
      <c r="II34" s="108">
        <f t="shared" ca="1" si="31"/>
        <v>102.62</v>
      </c>
      <c r="IJ34" s="133" t="str">
        <f t="shared" ca="1" si="32"/>
        <v xml:space="preserve"> Reposition index 29 between indices 17 and 6</v>
      </c>
      <c r="IK34" s="52"/>
      <c r="IL34" s="145"/>
      <c r="IM34" s="145"/>
      <c r="IN34" s="145"/>
      <c r="IO34" s="141">
        <f t="shared" si="58"/>
        <v>29</v>
      </c>
      <c r="IP34" s="75">
        <f t="shared" ca="1" si="59"/>
        <v>6</v>
      </c>
      <c r="IQ34" s="387">
        <f t="shared" ca="1" si="3"/>
        <v>119.48</v>
      </c>
      <c r="IR34" s="386">
        <f t="shared" ca="1" si="35"/>
        <v>119.48</v>
      </c>
      <c r="IS34" s="146"/>
      <c r="IT34" s="389"/>
      <c r="IU34" s="389"/>
      <c r="IV34" s="146"/>
      <c r="IW34" s="7">
        <v>29</v>
      </c>
      <c r="IX34" s="1" t="str">
        <f t="shared" si="52"/>
        <v/>
      </c>
      <c r="IY34" s="7" t="str">
        <f t="shared" si="49"/>
        <v/>
      </c>
      <c r="IZ34" s="223" t="str" cm="1">
        <f t="array" ref="IZ34">IF(IW34&lt;=$HH$1-1,
IF(IX34&lt;&gt;IX33,
INDEX($M$6:$GP$190,1,IY34+1),INDEX($M$6:$GP$190,MIN(IY34,IY33)+1,MAX(IY34,IY33)+1))+IF(IX34&lt;&gt;IX35,INDEX($M$6:$GP$190,1,IY34+1),0),"")</f>
        <v/>
      </c>
      <c r="JA34" s="7" t="str">
        <f t="shared" si="50"/>
        <v/>
      </c>
    </row>
    <row r="35" spans="1:261" ht="17" thickBot="1" x14ac:dyDescent="0.25">
      <c r="A35" s="282">
        <f>+Input!D48</f>
        <v>1.25</v>
      </c>
      <c r="B35" s="1">
        <v>30</v>
      </c>
      <c r="C35" s="188">
        <f t="shared" si="4"/>
        <v>0</v>
      </c>
      <c r="D35" s="54" t="str">
        <f t="shared" si="5"/>
        <v/>
      </c>
      <c r="E35" s="18" t="str">
        <f t="shared" si="6"/>
        <v/>
      </c>
      <c r="F35" s="1" t="str">
        <f t="shared" ca="1" si="7"/>
        <v/>
      </c>
      <c r="G35" s="1"/>
      <c r="H35" s="186"/>
      <c r="I35" s="187"/>
      <c r="J35" s="29" t="str">
        <f ca="1">OFFSET($L$5,MIN(H35,I35)+1,MAX(H35,I35)+1)</f>
        <v>-</v>
      </c>
      <c r="K35" s="7"/>
      <c r="L35" s="291">
        <v>29</v>
      </c>
      <c r="M35" s="220"/>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t="s">
        <v>11</v>
      </c>
      <c r="AQ35" s="282">
        <f>+Input!AQ32</f>
        <v>19.23</v>
      </c>
      <c r="AR35" s="282">
        <f>+Input!AR32</f>
        <v>10.23</v>
      </c>
      <c r="AS35" s="416">
        <f>+Input!AS32</f>
        <v>19.760000000000002</v>
      </c>
      <c r="AT35" s="182">
        <v>99999</v>
      </c>
      <c r="AU35" s="182">
        <v>99999</v>
      </c>
      <c r="AV35" s="182">
        <v>99999</v>
      </c>
      <c r="AW35" s="182">
        <v>99999</v>
      </c>
      <c r="AX35" s="182">
        <v>99999</v>
      </c>
      <c r="AY35" s="182">
        <v>99999</v>
      </c>
      <c r="AZ35" s="182">
        <v>99999</v>
      </c>
      <c r="BA35" s="182">
        <v>99999</v>
      </c>
      <c r="BB35" s="182">
        <v>99999</v>
      </c>
      <c r="BC35" s="182">
        <v>99999</v>
      </c>
      <c r="BD35" s="182">
        <v>99999</v>
      </c>
      <c r="BE35" s="182">
        <v>99999</v>
      </c>
      <c r="BF35" s="182">
        <v>99999</v>
      </c>
      <c r="BG35" s="182">
        <v>99999</v>
      </c>
      <c r="BH35" s="182">
        <v>99999</v>
      </c>
      <c r="BI35" s="182">
        <v>99999</v>
      </c>
      <c r="BJ35" s="182">
        <v>99999</v>
      </c>
      <c r="BK35" s="182">
        <v>99999</v>
      </c>
      <c r="BL35" s="182">
        <v>99999</v>
      </c>
      <c r="BM35" s="182">
        <v>99999</v>
      </c>
      <c r="BN35" s="182">
        <v>99999</v>
      </c>
      <c r="BO35" s="182">
        <v>99999</v>
      </c>
      <c r="BP35" s="182">
        <v>99999</v>
      </c>
      <c r="BQ35" s="182">
        <v>99999</v>
      </c>
      <c r="BR35" s="182">
        <v>99999</v>
      </c>
      <c r="BS35" s="182">
        <v>99999</v>
      </c>
      <c r="BT35" s="182">
        <v>99999</v>
      </c>
      <c r="BU35" s="182">
        <v>99999</v>
      </c>
      <c r="BV35" s="182">
        <v>99999</v>
      </c>
      <c r="BW35" s="182">
        <v>99999</v>
      </c>
      <c r="BX35" s="182">
        <v>99999</v>
      </c>
      <c r="BY35" s="182">
        <v>99999</v>
      </c>
      <c r="BZ35" s="182">
        <v>99999</v>
      </c>
      <c r="CA35" s="182">
        <v>99999</v>
      </c>
      <c r="CB35" s="182">
        <v>99999</v>
      </c>
      <c r="CC35" s="182">
        <v>99999</v>
      </c>
      <c r="CD35" s="182">
        <v>99999</v>
      </c>
      <c r="CE35" s="182">
        <v>99999</v>
      </c>
      <c r="CF35" s="182">
        <v>99999</v>
      </c>
      <c r="CG35" s="182">
        <v>99999</v>
      </c>
      <c r="CH35" s="182">
        <v>99999</v>
      </c>
      <c r="CI35" s="182">
        <v>99999</v>
      </c>
      <c r="CJ35" s="182">
        <v>99999</v>
      </c>
      <c r="CK35" s="182">
        <v>99999</v>
      </c>
      <c r="CL35" s="182">
        <v>99999</v>
      </c>
      <c r="CM35" s="182">
        <v>99999</v>
      </c>
      <c r="CN35" s="182">
        <v>99999</v>
      </c>
      <c r="CO35" s="183">
        <v>99999</v>
      </c>
      <c r="CP35" s="183">
        <v>99999</v>
      </c>
      <c r="CQ35" s="183">
        <v>99999</v>
      </c>
      <c r="CR35" s="183">
        <v>99999</v>
      </c>
      <c r="CS35" s="183">
        <v>99999</v>
      </c>
      <c r="CT35" s="183">
        <v>99999</v>
      </c>
      <c r="CU35" s="183">
        <v>99999</v>
      </c>
      <c r="CV35" s="183">
        <v>99999</v>
      </c>
      <c r="CW35" s="183">
        <v>99999</v>
      </c>
      <c r="CX35" s="183">
        <v>99999</v>
      </c>
      <c r="CY35" s="183">
        <v>99999</v>
      </c>
      <c r="CZ35" s="183">
        <v>99999</v>
      </c>
      <c r="DA35" s="183">
        <v>99999</v>
      </c>
      <c r="DB35" s="183">
        <v>99999</v>
      </c>
      <c r="DC35" s="183">
        <v>99999</v>
      </c>
      <c r="DD35" s="183">
        <v>99999</v>
      </c>
      <c r="DE35" s="183">
        <v>99999</v>
      </c>
      <c r="DF35" s="183">
        <v>99999</v>
      </c>
      <c r="DG35" s="183">
        <v>99999</v>
      </c>
      <c r="DH35" s="183">
        <v>99999</v>
      </c>
      <c r="DI35" s="183">
        <v>99999</v>
      </c>
      <c r="DJ35" s="183">
        <v>99999</v>
      </c>
      <c r="DK35" s="183">
        <v>99999</v>
      </c>
      <c r="DL35" s="183">
        <v>99999</v>
      </c>
      <c r="DM35" s="183">
        <v>99999</v>
      </c>
      <c r="DN35" s="183">
        <v>99999</v>
      </c>
      <c r="DO35" s="183">
        <v>99999</v>
      </c>
      <c r="DP35" s="183">
        <v>99999</v>
      </c>
      <c r="DQ35" s="183">
        <v>99999</v>
      </c>
      <c r="DR35" s="183">
        <v>99999</v>
      </c>
      <c r="DS35" s="183">
        <v>99999</v>
      </c>
      <c r="DT35" s="183">
        <v>99999</v>
      </c>
      <c r="DU35" s="183">
        <v>99999</v>
      </c>
      <c r="DV35" s="183">
        <v>99999</v>
      </c>
      <c r="DW35" s="183">
        <v>99999</v>
      </c>
      <c r="DX35" s="183">
        <v>99999</v>
      </c>
      <c r="DY35" s="183">
        <v>99999</v>
      </c>
      <c r="DZ35" s="183">
        <v>99999</v>
      </c>
      <c r="EA35" s="183">
        <v>99999</v>
      </c>
      <c r="EB35" s="183">
        <v>99999</v>
      </c>
      <c r="EC35" s="183">
        <v>99999</v>
      </c>
      <c r="ED35" s="183">
        <v>99999</v>
      </c>
      <c r="EE35" s="183">
        <v>99999</v>
      </c>
      <c r="EF35" s="183">
        <v>99999</v>
      </c>
      <c r="EG35" s="183">
        <v>99999</v>
      </c>
      <c r="EH35" s="183">
        <v>99999</v>
      </c>
      <c r="EI35" s="183">
        <v>99999</v>
      </c>
      <c r="EJ35" s="183">
        <v>99999</v>
      </c>
      <c r="EK35" s="183">
        <v>99999</v>
      </c>
      <c r="EL35" s="183">
        <v>99999</v>
      </c>
      <c r="EM35" s="183">
        <v>99999</v>
      </c>
      <c r="EN35" s="183">
        <v>99999</v>
      </c>
      <c r="EO35" s="183">
        <v>99999</v>
      </c>
      <c r="EP35" s="183">
        <v>99999</v>
      </c>
      <c r="EQ35" s="183">
        <v>99999</v>
      </c>
      <c r="ER35" s="183">
        <v>99999</v>
      </c>
      <c r="ES35" s="183">
        <v>99999</v>
      </c>
      <c r="ET35" s="183">
        <v>99999</v>
      </c>
      <c r="EU35" s="183">
        <v>99999</v>
      </c>
      <c r="EV35" s="183">
        <v>99999</v>
      </c>
      <c r="EW35" s="183">
        <v>99999</v>
      </c>
      <c r="EX35" s="183">
        <v>99999</v>
      </c>
      <c r="EY35" s="183">
        <v>99999</v>
      </c>
      <c r="EZ35" s="183">
        <v>99999</v>
      </c>
      <c r="FA35" s="183">
        <v>99999</v>
      </c>
      <c r="FB35" s="183">
        <v>99999</v>
      </c>
      <c r="FC35" s="183">
        <v>99999</v>
      </c>
      <c r="FD35" s="183">
        <v>99999</v>
      </c>
      <c r="FE35" s="183">
        <v>99999</v>
      </c>
      <c r="FF35" s="183">
        <v>99999</v>
      </c>
      <c r="FG35" s="183">
        <v>99999</v>
      </c>
      <c r="FH35" s="183">
        <v>99999</v>
      </c>
      <c r="FI35" s="183">
        <v>99999</v>
      </c>
      <c r="FJ35" s="183">
        <v>99999</v>
      </c>
      <c r="FK35" s="183">
        <v>99999</v>
      </c>
      <c r="FL35" s="183">
        <v>99999</v>
      </c>
      <c r="FM35" s="183">
        <v>99999</v>
      </c>
      <c r="FN35" s="183">
        <v>99999</v>
      </c>
      <c r="FO35" s="183">
        <v>99999</v>
      </c>
      <c r="FP35" s="183">
        <v>99999</v>
      </c>
      <c r="FQ35" s="183">
        <v>99999</v>
      </c>
      <c r="FR35" s="183">
        <v>99999</v>
      </c>
      <c r="FS35" s="183">
        <v>99999</v>
      </c>
      <c r="FT35" s="183">
        <v>99999</v>
      </c>
      <c r="FU35" s="183">
        <v>99999</v>
      </c>
      <c r="FV35" s="183">
        <v>99999</v>
      </c>
      <c r="FW35" s="183">
        <v>99999</v>
      </c>
      <c r="FX35" s="183">
        <v>99999</v>
      </c>
      <c r="FY35" s="183">
        <v>99999</v>
      </c>
      <c r="FZ35" s="183">
        <v>99999</v>
      </c>
      <c r="GA35" s="183">
        <v>99999</v>
      </c>
      <c r="GB35" s="183">
        <v>99999</v>
      </c>
      <c r="GC35" s="183">
        <v>99999</v>
      </c>
      <c r="GD35" s="183">
        <v>99999</v>
      </c>
      <c r="GE35" s="183">
        <v>99999</v>
      </c>
      <c r="GF35" s="183">
        <v>99999</v>
      </c>
      <c r="GG35" s="183">
        <v>99999</v>
      </c>
      <c r="GH35" s="183">
        <v>99999</v>
      </c>
      <c r="GI35" s="132">
        <v>99999</v>
      </c>
      <c r="GJ35" s="132">
        <v>99999</v>
      </c>
      <c r="GK35" s="132">
        <v>99999</v>
      </c>
      <c r="GL35" s="132">
        <v>99999</v>
      </c>
      <c r="GM35" s="132">
        <v>99999</v>
      </c>
      <c r="GN35" s="132">
        <v>99999</v>
      </c>
      <c r="GO35" s="132">
        <v>99999</v>
      </c>
      <c r="GP35" s="132">
        <v>99999</v>
      </c>
      <c r="GQ35" s="28">
        <v>29</v>
      </c>
      <c r="GR35" s="128">
        <v>20</v>
      </c>
      <c r="GS35" s="55">
        <f t="shared" si="10"/>
        <v>82</v>
      </c>
      <c r="GT35" s="55">
        <f t="shared" si="37"/>
        <v>83</v>
      </c>
      <c r="GU35" s="29"/>
      <c r="GV35" s="56" t="str">
        <f t="shared" si="42"/>
        <v>25</v>
      </c>
      <c r="GW35" s="59" t="str">
        <f t="shared" si="38"/>
        <v>11</v>
      </c>
      <c r="GX35" s="29">
        <v>30</v>
      </c>
      <c r="GY35" s="85"/>
      <c r="GZ35" s="87" t="str">
        <f t="shared" si="39"/>
        <v>18,16,17,29,6,23,15,22,21,14,30,28,32,20,7,26,4,27,19,2,3,31,13,24,10,9,5,8,25,1,11,</v>
      </c>
      <c r="HA35" s="83" t="str">
        <v>101.68,30,0,0</v>
      </c>
      <c r="HB35" s="56">
        <f t="shared" si="11"/>
        <v>7</v>
      </c>
      <c r="HC35" s="56">
        <f t="shared" si="12"/>
        <v>10</v>
      </c>
      <c r="HD35" s="55">
        <f t="shared" si="0"/>
        <v>101.68</v>
      </c>
      <c r="HE35" s="219">
        <f t="shared" si="13"/>
        <v>0</v>
      </c>
      <c r="HF35" s="55">
        <f t="shared" si="14"/>
        <v>0</v>
      </c>
      <c r="HG35" s="108" t="str">
        <f t="shared" si="15"/>
        <v>FEAS.</v>
      </c>
      <c r="HH35" s="85">
        <f t="shared" si="16"/>
        <v>0</v>
      </c>
      <c r="HI35" s="106" t="str">
        <f t="shared" si="17"/>
        <v/>
      </c>
      <c r="HJ35" s="29">
        <v>30</v>
      </c>
      <c r="HK35" s="85" t="str">
        <f t="shared" si="18"/>
        <v/>
      </c>
      <c r="HL35" s="85" t="str">
        <f t="shared" si="40"/>
        <v/>
      </c>
      <c r="HM35" s="108" t="str" cm="1">
        <f t="array" ref="HM35">IF(HJ35&lt;=$HH$1-1,IF(HK35&lt;&gt;HK34,INDEX($M$6:$GP$190,1,HL35+1),INDEX($M$6:$GP$190,MIN(HL35,HL34)+1,MAX(HL35,HL34)+1))+IF(HK35&lt;&gt;HK36,INDEX($M$6:$GP$190,1,HL35+1),0),"")</f>
        <v/>
      </c>
      <c r="HN35" s="396" t="str">
        <f>IF(ISNUMBER(HL35),'Vehicle site info'!AK38,"")</f>
        <v/>
      </c>
      <c r="HO35" s="111"/>
      <c r="HP35" s="399"/>
      <c r="HQ35" s="397"/>
      <c r="HR35" s="241"/>
      <c r="HU35" s="75">
        <v>30</v>
      </c>
      <c r="HV35" s="77" t="str">
        <f t="shared" si="20"/>
        <v>,13,12,18,16,17,29,6,23,15,22,21,14,30,28,32,20,7,-30,26,4,27,19,2,3,31,24,10,9,5,8,25,11,</v>
      </c>
      <c r="HW35" s="78" t="str">
        <f t="shared" si="21"/>
        <v>,13,12,18,16,17,29,6,23,15,22,21,14,1,28,32,20,7,-30,26,4,27,19,2,3,31,24,10,9,5,8,25,11,</v>
      </c>
      <c r="HX35" s="88" t="str">
        <f t="shared" si="22"/>
        <v>13,12,18,16,17,29,6,23,15,22,21,14,1,28,32,20,7,30,26,4,27,19,2,3,31,24,10,9,5,8,25,11,</v>
      </c>
      <c r="HY35" s="68" t="str">
        <v>124.24,30,0,0</v>
      </c>
      <c r="HZ35" s="75">
        <f t="shared" si="23"/>
        <v>7</v>
      </c>
      <c r="IA35" s="75">
        <f t="shared" si="24"/>
        <v>10</v>
      </c>
      <c r="IB35" s="387">
        <f t="shared" si="25"/>
        <v>124.24</v>
      </c>
      <c r="IC35" s="143">
        <f t="shared" si="26"/>
        <v>99999</v>
      </c>
      <c r="ID35" s="75">
        <f t="shared" si="43"/>
        <v>99999</v>
      </c>
      <c r="IE35" s="76">
        <f t="shared" si="27"/>
        <v>99999</v>
      </c>
      <c r="IF35" s="446">
        <f t="shared" si="28"/>
        <v>30</v>
      </c>
      <c r="IG35" s="88" t="str">
        <f t="shared" ca="1" si="55"/>
        <v>Feasible outcome with fleet distance = 102.62 at i=  12</v>
      </c>
      <c r="IH35" s="30">
        <f t="shared" ca="1" si="30"/>
        <v>6</v>
      </c>
      <c r="II35" s="108">
        <f t="shared" ca="1" si="31"/>
        <v>102.62</v>
      </c>
      <c r="IJ35" s="133" t="str">
        <f t="shared" ca="1" si="32"/>
        <v xml:space="preserve"> Reposition index 30 between indices 14 and 28</v>
      </c>
      <c r="IK35" s="52"/>
      <c r="IL35" s="145"/>
      <c r="IM35" s="145"/>
      <c r="IN35" s="145"/>
      <c r="IO35" s="141">
        <f t="shared" si="58"/>
        <v>30</v>
      </c>
      <c r="IP35" s="75">
        <f t="shared" ca="1" si="59"/>
        <v>28</v>
      </c>
      <c r="IQ35" s="387">
        <f t="shared" ca="1" si="3"/>
        <v>108.88</v>
      </c>
      <c r="IR35" s="386">
        <f t="shared" ca="1" si="35"/>
        <v>108.88</v>
      </c>
      <c r="IS35" s="146"/>
      <c r="IT35" s="389"/>
      <c r="IU35" s="389"/>
      <c r="IV35" s="146"/>
      <c r="IW35" s="7">
        <v>30</v>
      </c>
      <c r="IX35" s="1" t="str">
        <f t="shared" si="52"/>
        <v/>
      </c>
      <c r="IY35" s="7" t="str">
        <f t="shared" si="49"/>
        <v/>
      </c>
      <c r="IZ35" s="223" t="str" cm="1">
        <f t="array" ref="IZ35">IF(IW35&lt;=$HH$1-1,
IF(IX35&lt;&gt;IX34,
INDEX($M$6:$GP$190,1,IY35+1),INDEX($M$6:$GP$190,MIN(IY35,IY34)+1,MAX(IY35,IY34)+1))+IF(IX35&lt;&gt;IX36,INDEX($M$6:$GP$190,1,IY35+1),0),"")</f>
        <v/>
      </c>
      <c r="JA35" s="7" t="str">
        <f t="shared" si="50"/>
        <v/>
      </c>
    </row>
    <row r="36" spans="1:261" ht="17" thickBot="1" x14ac:dyDescent="0.25">
      <c r="A36" s="282">
        <f>+Input!D49</f>
        <v>1.25</v>
      </c>
      <c r="B36" s="1">
        <v>31</v>
      </c>
      <c r="C36" s="188">
        <f t="shared" si="4"/>
        <v>0</v>
      </c>
      <c r="D36" s="54" t="str">
        <f t="shared" si="5"/>
        <v/>
      </c>
      <c r="E36" s="18" t="str">
        <f t="shared" si="6"/>
        <v/>
      </c>
      <c r="F36" s="1" t="str">
        <f t="shared" ca="1" si="7"/>
        <v/>
      </c>
      <c r="G36" s="1"/>
      <c r="K36" s="7"/>
      <c r="L36" s="291">
        <v>30</v>
      </c>
      <c r="M36" s="220"/>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t="s">
        <v>11</v>
      </c>
      <c r="AR36" s="282">
        <f>+Input!AR33</f>
        <v>7.44</v>
      </c>
      <c r="AS36" s="416">
        <f>+Input!AS33</f>
        <v>2.92</v>
      </c>
      <c r="AT36" s="182">
        <v>99999</v>
      </c>
      <c r="AU36" s="182">
        <v>99999</v>
      </c>
      <c r="AV36" s="182">
        <v>99999</v>
      </c>
      <c r="AW36" s="182">
        <v>99999</v>
      </c>
      <c r="AX36" s="182">
        <v>99999</v>
      </c>
      <c r="AY36" s="182">
        <v>99999</v>
      </c>
      <c r="AZ36" s="182">
        <v>99999</v>
      </c>
      <c r="BA36" s="182">
        <v>99999</v>
      </c>
      <c r="BB36" s="182">
        <v>99999</v>
      </c>
      <c r="BC36" s="182">
        <v>99999</v>
      </c>
      <c r="BD36" s="182">
        <v>99999</v>
      </c>
      <c r="BE36" s="182">
        <v>99999</v>
      </c>
      <c r="BF36" s="182">
        <v>99999</v>
      </c>
      <c r="BG36" s="182">
        <v>99999</v>
      </c>
      <c r="BH36" s="182">
        <v>99999</v>
      </c>
      <c r="BI36" s="182">
        <v>99999</v>
      </c>
      <c r="BJ36" s="182">
        <v>99999</v>
      </c>
      <c r="BK36" s="182">
        <v>99999</v>
      </c>
      <c r="BL36" s="182">
        <v>99999</v>
      </c>
      <c r="BM36" s="182">
        <v>99999</v>
      </c>
      <c r="BN36" s="182">
        <v>99999</v>
      </c>
      <c r="BO36" s="182">
        <v>99999</v>
      </c>
      <c r="BP36" s="182">
        <v>99999</v>
      </c>
      <c r="BQ36" s="182">
        <v>99999</v>
      </c>
      <c r="BR36" s="182">
        <v>99999</v>
      </c>
      <c r="BS36" s="182">
        <v>99999</v>
      </c>
      <c r="BT36" s="182">
        <v>99999</v>
      </c>
      <c r="BU36" s="182">
        <v>99999</v>
      </c>
      <c r="BV36" s="182">
        <v>99999</v>
      </c>
      <c r="BW36" s="182">
        <v>99999</v>
      </c>
      <c r="BX36" s="182">
        <v>99999</v>
      </c>
      <c r="BY36" s="182">
        <v>99999</v>
      </c>
      <c r="BZ36" s="182">
        <v>99999</v>
      </c>
      <c r="CA36" s="182">
        <v>99999</v>
      </c>
      <c r="CB36" s="182">
        <v>99999</v>
      </c>
      <c r="CC36" s="182">
        <v>99999</v>
      </c>
      <c r="CD36" s="182">
        <v>99999</v>
      </c>
      <c r="CE36" s="182">
        <v>99999</v>
      </c>
      <c r="CF36" s="182">
        <v>99999</v>
      </c>
      <c r="CG36" s="182">
        <v>99999</v>
      </c>
      <c r="CH36" s="182">
        <v>99999</v>
      </c>
      <c r="CI36" s="182">
        <v>99999</v>
      </c>
      <c r="CJ36" s="182">
        <v>99999</v>
      </c>
      <c r="CK36" s="182">
        <v>99999</v>
      </c>
      <c r="CL36" s="182">
        <v>99999</v>
      </c>
      <c r="CM36" s="182">
        <v>99999</v>
      </c>
      <c r="CN36" s="182">
        <v>99999</v>
      </c>
      <c r="CO36" s="183">
        <v>99999</v>
      </c>
      <c r="CP36" s="183">
        <v>99999</v>
      </c>
      <c r="CQ36" s="183">
        <v>99999</v>
      </c>
      <c r="CR36" s="183">
        <v>99999</v>
      </c>
      <c r="CS36" s="183">
        <v>99999</v>
      </c>
      <c r="CT36" s="183">
        <v>99999</v>
      </c>
      <c r="CU36" s="183">
        <v>99999</v>
      </c>
      <c r="CV36" s="183">
        <v>99999</v>
      </c>
      <c r="CW36" s="183">
        <v>99999</v>
      </c>
      <c r="CX36" s="183">
        <v>99999</v>
      </c>
      <c r="CY36" s="183">
        <v>99999</v>
      </c>
      <c r="CZ36" s="183">
        <v>99999</v>
      </c>
      <c r="DA36" s="183">
        <v>99999</v>
      </c>
      <c r="DB36" s="183">
        <v>99999</v>
      </c>
      <c r="DC36" s="183">
        <v>99999</v>
      </c>
      <c r="DD36" s="183">
        <v>99999</v>
      </c>
      <c r="DE36" s="183">
        <v>99999</v>
      </c>
      <c r="DF36" s="183">
        <v>99999</v>
      </c>
      <c r="DG36" s="183">
        <v>99999</v>
      </c>
      <c r="DH36" s="183">
        <v>99999</v>
      </c>
      <c r="DI36" s="183">
        <v>99999</v>
      </c>
      <c r="DJ36" s="183">
        <v>99999</v>
      </c>
      <c r="DK36" s="183">
        <v>99999</v>
      </c>
      <c r="DL36" s="183">
        <v>99999</v>
      </c>
      <c r="DM36" s="183">
        <v>99999</v>
      </c>
      <c r="DN36" s="183">
        <v>99999</v>
      </c>
      <c r="DO36" s="183">
        <v>99999</v>
      </c>
      <c r="DP36" s="183">
        <v>99999</v>
      </c>
      <c r="DQ36" s="183">
        <v>99999</v>
      </c>
      <c r="DR36" s="183">
        <v>99999</v>
      </c>
      <c r="DS36" s="183">
        <v>99999</v>
      </c>
      <c r="DT36" s="183">
        <v>99999</v>
      </c>
      <c r="DU36" s="183">
        <v>99999</v>
      </c>
      <c r="DV36" s="183">
        <v>99999</v>
      </c>
      <c r="DW36" s="183">
        <v>99999</v>
      </c>
      <c r="DX36" s="183">
        <v>99999</v>
      </c>
      <c r="DY36" s="183">
        <v>99999</v>
      </c>
      <c r="DZ36" s="183">
        <v>99999</v>
      </c>
      <c r="EA36" s="183">
        <v>99999</v>
      </c>
      <c r="EB36" s="183">
        <v>99999</v>
      </c>
      <c r="EC36" s="183">
        <v>99999</v>
      </c>
      <c r="ED36" s="183">
        <v>99999</v>
      </c>
      <c r="EE36" s="183">
        <v>99999</v>
      </c>
      <c r="EF36" s="183">
        <v>99999</v>
      </c>
      <c r="EG36" s="183">
        <v>99999</v>
      </c>
      <c r="EH36" s="183">
        <v>99999</v>
      </c>
      <c r="EI36" s="183">
        <v>99999</v>
      </c>
      <c r="EJ36" s="183">
        <v>99999</v>
      </c>
      <c r="EK36" s="183">
        <v>99999</v>
      </c>
      <c r="EL36" s="183">
        <v>99999</v>
      </c>
      <c r="EM36" s="183">
        <v>99999</v>
      </c>
      <c r="EN36" s="183">
        <v>99999</v>
      </c>
      <c r="EO36" s="183">
        <v>99999</v>
      </c>
      <c r="EP36" s="183">
        <v>99999</v>
      </c>
      <c r="EQ36" s="183">
        <v>99999</v>
      </c>
      <c r="ER36" s="183">
        <v>99999</v>
      </c>
      <c r="ES36" s="183">
        <v>99999</v>
      </c>
      <c r="ET36" s="183">
        <v>99999</v>
      </c>
      <c r="EU36" s="183">
        <v>99999</v>
      </c>
      <c r="EV36" s="183">
        <v>99999</v>
      </c>
      <c r="EW36" s="183">
        <v>99999</v>
      </c>
      <c r="EX36" s="183">
        <v>99999</v>
      </c>
      <c r="EY36" s="183">
        <v>99999</v>
      </c>
      <c r="EZ36" s="183">
        <v>99999</v>
      </c>
      <c r="FA36" s="183">
        <v>99999</v>
      </c>
      <c r="FB36" s="183">
        <v>99999</v>
      </c>
      <c r="FC36" s="183">
        <v>99999</v>
      </c>
      <c r="FD36" s="183">
        <v>99999</v>
      </c>
      <c r="FE36" s="183">
        <v>99999</v>
      </c>
      <c r="FF36" s="183">
        <v>99999</v>
      </c>
      <c r="FG36" s="183">
        <v>99999</v>
      </c>
      <c r="FH36" s="183">
        <v>99999</v>
      </c>
      <c r="FI36" s="183">
        <v>99999</v>
      </c>
      <c r="FJ36" s="183">
        <v>99999</v>
      </c>
      <c r="FK36" s="183">
        <v>99999</v>
      </c>
      <c r="FL36" s="183">
        <v>99999</v>
      </c>
      <c r="FM36" s="183">
        <v>99999</v>
      </c>
      <c r="FN36" s="183">
        <v>99999</v>
      </c>
      <c r="FO36" s="183">
        <v>99999</v>
      </c>
      <c r="FP36" s="183">
        <v>99999</v>
      </c>
      <c r="FQ36" s="183">
        <v>99999</v>
      </c>
      <c r="FR36" s="183">
        <v>99999</v>
      </c>
      <c r="FS36" s="183">
        <v>99999</v>
      </c>
      <c r="FT36" s="183">
        <v>99999</v>
      </c>
      <c r="FU36" s="183">
        <v>99999</v>
      </c>
      <c r="FV36" s="183">
        <v>99999</v>
      </c>
      <c r="FW36" s="183">
        <v>99999</v>
      </c>
      <c r="FX36" s="183">
        <v>99999</v>
      </c>
      <c r="FY36" s="183">
        <v>99999</v>
      </c>
      <c r="FZ36" s="183">
        <v>99999</v>
      </c>
      <c r="GA36" s="183">
        <v>99999</v>
      </c>
      <c r="GB36" s="183">
        <v>99999</v>
      </c>
      <c r="GC36" s="183">
        <v>99999</v>
      </c>
      <c r="GD36" s="183">
        <v>99999</v>
      </c>
      <c r="GE36" s="183">
        <v>99999</v>
      </c>
      <c r="GF36" s="183">
        <v>99999</v>
      </c>
      <c r="GG36" s="183">
        <v>99999</v>
      </c>
      <c r="GH36" s="183">
        <v>99999</v>
      </c>
      <c r="GI36" s="132">
        <v>99999</v>
      </c>
      <c r="GJ36" s="132">
        <v>99999</v>
      </c>
      <c r="GK36" s="132">
        <v>99999</v>
      </c>
      <c r="GL36" s="132">
        <v>99999</v>
      </c>
      <c r="GM36" s="132">
        <v>99999</v>
      </c>
      <c r="GN36" s="132">
        <v>99999</v>
      </c>
      <c r="GO36" s="132">
        <v>99999</v>
      </c>
      <c r="GP36" s="132">
        <v>99999</v>
      </c>
      <c r="GQ36" s="28">
        <v>30</v>
      </c>
      <c r="GR36" s="128">
        <v>14</v>
      </c>
      <c r="GS36" s="55">
        <f t="shared" si="10"/>
        <v>85</v>
      </c>
      <c r="GT36" s="55" t="str">
        <f t="shared" si="37"/>
        <v>-</v>
      </c>
      <c r="GU36" s="29"/>
      <c r="GV36" s="56" t="str">
        <f t="shared" si="42"/>
        <v>11</v>
      </c>
      <c r="GW36" s="59" t="str">
        <f t="shared" si="38"/>
        <v>,</v>
      </c>
      <c r="GX36" s="29">
        <v>31</v>
      </c>
      <c r="GY36" s="85"/>
      <c r="GZ36" s="168" t="str">
        <f t="shared" si="39"/>
        <v>18,16,17,29,6,23,15,22,21,14,30,28,32,20,7,26,4,27,19,2,3,31,13,24,10,9,5,8,25,11,1,</v>
      </c>
      <c r="HA36" s="83" t="str">
        <v>101.68,30,0,0</v>
      </c>
      <c r="HB36" s="56">
        <f t="shared" si="11"/>
        <v>7</v>
      </c>
      <c r="HC36" s="56">
        <f t="shared" si="12"/>
        <v>10</v>
      </c>
      <c r="HD36" s="55">
        <f t="shared" si="0"/>
        <v>101.68</v>
      </c>
      <c r="HE36" s="219">
        <f t="shared" si="13"/>
        <v>0</v>
      </c>
      <c r="HF36" s="55">
        <f t="shared" si="14"/>
        <v>0</v>
      </c>
      <c r="HG36" s="108" t="str">
        <f t="shared" si="15"/>
        <v>FEAS.</v>
      </c>
      <c r="HH36" s="85">
        <f t="shared" si="16"/>
        <v>0</v>
      </c>
      <c r="HI36" s="106" t="str">
        <f t="shared" si="17"/>
        <v/>
      </c>
      <c r="HJ36" s="29">
        <v>31</v>
      </c>
      <c r="HK36" s="85" t="str">
        <f t="shared" si="18"/>
        <v/>
      </c>
      <c r="HL36" s="85" t="str">
        <f t="shared" si="40"/>
        <v/>
      </c>
      <c r="HM36" s="108" t="str" cm="1">
        <f t="array" ref="HM36">IF(HJ36&lt;=$HH$1-1,IF(HK36&lt;&gt;HK35,INDEX($M$6:$GP$190,1,HL36+1),INDEX($M$6:$GP$190,MIN(HL36,HL35)+1,MAX(HL36,HL35)+1))+IF(HK36&lt;&gt;HK37,INDEX($M$6:$GP$190,1,HL36+1),0),"")</f>
        <v/>
      </c>
      <c r="HN36" s="396" t="str">
        <f>IF(ISNUMBER(HL36),'Vehicle site info'!AK39,"")</f>
        <v/>
      </c>
      <c r="HO36" s="111"/>
      <c r="HP36" s="433"/>
      <c r="HQ36" s="397"/>
      <c r="HR36" s="241"/>
      <c r="HU36" s="75">
        <v>31</v>
      </c>
      <c r="HV36" s="77" t="str">
        <f t="shared" si="20"/>
        <v>,13,12,18,16,17,29,6,23,15,22,21,14,30,28,32,20,7,-31,26,4,27,19,2,3,31,24,10,9,5,8,25,11,</v>
      </c>
      <c r="HW36" s="78" t="str">
        <f t="shared" si="21"/>
        <v>,13,12,18,16,17,29,6,23,15,22,21,14,30,28,32,20,7,-31,26,4,27,19,2,3,1,24,10,9,5,8,25,11,</v>
      </c>
      <c r="HX36" s="88" t="str">
        <f t="shared" si="22"/>
        <v>13,12,18,16,17,29,6,23,15,22,21,14,30,28,32,20,7,31,26,4,27,19,2,3,1,24,10,9,5,8,25,11,</v>
      </c>
      <c r="HY36" s="68" t="str">
        <v>111.04,30,0,0</v>
      </c>
      <c r="HZ36" s="75">
        <f t="shared" si="23"/>
        <v>7</v>
      </c>
      <c r="IA36" s="75">
        <f t="shared" si="24"/>
        <v>10</v>
      </c>
      <c r="IB36" s="387">
        <f t="shared" si="25"/>
        <v>111.04</v>
      </c>
      <c r="IC36" s="143">
        <f t="shared" si="26"/>
        <v>99999</v>
      </c>
      <c r="ID36" s="75">
        <f t="shared" si="43"/>
        <v>99999</v>
      </c>
      <c r="IE36" s="76">
        <f t="shared" si="27"/>
        <v>99999</v>
      </c>
      <c r="IF36" s="446">
        <f t="shared" si="28"/>
        <v>31</v>
      </c>
      <c r="IG36" s="88" t="str">
        <f t="shared" ca="1" si="55"/>
        <v>Feasible outcome with fleet distance = 102.62 at i=  24</v>
      </c>
      <c r="IH36" s="30">
        <f t="shared" ca="1" si="30"/>
        <v>6</v>
      </c>
      <c r="II36" s="108">
        <f t="shared" ca="1" si="31"/>
        <v>102.62</v>
      </c>
      <c r="IJ36" s="133" t="str">
        <f t="shared" ca="1" si="32"/>
        <v xml:space="preserve"> Reposition index 31 between indices 3 and 13</v>
      </c>
      <c r="IK36" s="52"/>
      <c r="IL36" s="145"/>
      <c r="IM36" s="145"/>
      <c r="IN36" s="145"/>
      <c r="IO36" s="141">
        <f t="shared" si="58"/>
        <v>31</v>
      </c>
      <c r="IP36" s="75">
        <f t="shared" ca="1" si="59"/>
        <v>13</v>
      </c>
      <c r="IQ36" s="387">
        <f t="shared" ca="1" si="3"/>
        <v>107.55</v>
      </c>
      <c r="IR36" s="386">
        <f t="shared" ca="1" si="35"/>
        <v>107.55</v>
      </c>
      <c r="IS36" s="75"/>
      <c r="IT36" s="389"/>
      <c r="IU36" s="389"/>
      <c r="IV36" s="146"/>
      <c r="IW36" s="7">
        <v>31</v>
      </c>
      <c r="IX36" s="1" t="str">
        <f t="shared" si="52"/>
        <v/>
      </c>
      <c r="IY36" s="7" t="str">
        <f t="shared" si="49"/>
        <v/>
      </c>
      <c r="IZ36" s="223" t="str" cm="1">
        <f t="array" ref="IZ36">IF(IW36&lt;=$HH$1-1,
IF(IX36&lt;&gt;IX35,
INDEX($M$6:$GP$190,1,IY36+1),INDEX($M$6:$GP$190,MIN(IY36,IY35)+1,MAX(IY36,IY35)+1))+IF(IX36&lt;&gt;IX37,INDEX($M$6:$GP$190,1,IY36+1),0),"")</f>
        <v/>
      </c>
      <c r="JA36" s="7" t="str">
        <f t="shared" si="50"/>
        <v/>
      </c>
    </row>
    <row r="37" spans="1:261" ht="17" thickBot="1" x14ac:dyDescent="0.25">
      <c r="A37" s="424">
        <v>1.25</v>
      </c>
      <c r="B37" s="1">
        <v>32</v>
      </c>
      <c r="C37" s="188">
        <f t="shared" si="4"/>
        <v>0</v>
      </c>
      <c r="D37" s="54" t="str">
        <f t="shared" si="5"/>
        <v/>
      </c>
      <c r="E37" s="18" t="str">
        <f t="shared" si="6"/>
        <v/>
      </c>
      <c r="F37" s="1" t="str">
        <f t="shared" ca="1" si="7"/>
        <v/>
      </c>
      <c r="G37" s="1"/>
      <c r="H37" s="115"/>
      <c r="K37" s="7"/>
      <c r="L37" s="291">
        <v>31</v>
      </c>
      <c r="M37" s="220"/>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2" t="s">
        <v>11</v>
      </c>
      <c r="AS37" s="416">
        <f>+Input!AS34</f>
        <v>6.99</v>
      </c>
      <c r="AT37" s="182">
        <v>99999</v>
      </c>
      <c r="AU37" s="182">
        <v>99999</v>
      </c>
      <c r="AV37" s="182">
        <v>99999</v>
      </c>
      <c r="AW37" s="182">
        <v>99999</v>
      </c>
      <c r="AX37" s="182">
        <v>99999</v>
      </c>
      <c r="AY37" s="182">
        <v>99999</v>
      </c>
      <c r="AZ37" s="182">
        <v>99999</v>
      </c>
      <c r="BA37" s="182">
        <v>99999</v>
      </c>
      <c r="BB37" s="182">
        <v>99999</v>
      </c>
      <c r="BC37" s="182">
        <v>99999</v>
      </c>
      <c r="BD37" s="182">
        <v>99999</v>
      </c>
      <c r="BE37" s="182">
        <v>99999</v>
      </c>
      <c r="BF37" s="182">
        <v>99999</v>
      </c>
      <c r="BG37" s="182">
        <v>99999</v>
      </c>
      <c r="BH37" s="182">
        <v>99999</v>
      </c>
      <c r="BI37" s="182">
        <v>99999</v>
      </c>
      <c r="BJ37" s="182">
        <v>99999</v>
      </c>
      <c r="BK37" s="182">
        <v>99999</v>
      </c>
      <c r="BL37" s="182">
        <v>99999</v>
      </c>
      <c r="BM37" s="182">
        <v>99999</v>
      </c>
      <c r="BN37" s="182">
        <v>99999</v>
      </c>
      <c r="BO37" s="182">
        <v>99999</v>
      </c>
      <c r="BP37" s="182">
        <v>99999</v>
      </c>
      <c r="BQ37" s="182">
        <v>99999</v>
      </c>
      <c r="BR37" s="182">
        <v>99999</v>
      </c>
      <c r="BS37" s="182">
        <v>99999</v>
      </c>
      <c r="BT37" s="182">
        <v>99999</v>
      </c>
      <c r="BU37" s="182">
        <v>99999</v>
      </c>
      <c r="BV37" s="182">
        <v>99999</v>
      </c>
      <c r="BW37" s="182">
        <v>99999</v>
      </c>
      <c r="BX37" s="182">
        <v>99999</v>
      </c>
      <c r="BY37" s="182">
        <v>99999</v>
      </c>
      <c r="BZ37" s="182">
        <v>99999</v>
      </c>
      <c r="CA37" s="182">
        <v>99999</v>
      </c>
      <c r="CB37" s="182">
        <v>99999</v>
      </c>
      <c r="CC37" s="182">
        <v>99999</v>
      </c>
      <c r="CD37" s="182">
        <v>99999</v>
      </c>
      <c r="CE37" s="182">
        <v>99999</v>
      </c>
      <c r="CF37" s="182">
        <v>99999</v>
      </c>
      <c r="CG37" s="182">
        <v>99999</v>
      </c>
      <c r="CH37" s="182">
        <v>99999</v>
      </c>
      <c r="CI37" s="182">
        <v>99999</v>
      </c>
      <c r="CJ37" s="182">
        <v>99999</v>
      </c>
      <c r="CK37" s="182">
        <v>99999</v>
      </c>
      <c r="CL37" s="182">
        <v>99999</v>
      </c>
      <c r="CM37" s="182">
        <v>99999</v>
      </c>
      <c r="CN37" s="182">
        <v>99999</v>
      </c>
      <c r="CO37" s="183">
        <v>99999</v>
      </c>
      <c r="CP37" s="183">
        <v>99999</v>
      </c>
      <c r="CQ37" s="183">
        <v>99999</v>
      </c>
      <c r="CR37" s="183">
        <v>99999</v>
      </c>
      <c r="CS37" s="183">
        <v>99999</v>
      </c>
      <c r="CT37" s="183">
        <v>99999</v>
      </c>
      <c r="CU37" s="183">
        <v>99999</v>
      </c>
      <c r="CV37" s="183">
        <v>99999</v>
      </c>
      <c r="CW37" s="183">
        <v>99999</v>
      </c>
      <c r="CX37" s="183">
        <v>99999</v>
      </c>
      <c r="CY37" s="183">
        <v>99999</v>
      </c>
      <c r="CZ37" s="183">
        <v>99999</v>
      </c>
      <c r="DA37" s="183">
        <v>99999</v>
      </c>
      <c r="DB37" s="183">
        <v>99999</v>
      </c>
      <c r="DC37" s="183">
        <v>99999</v>
      </c>
      <c r="DD37" s="183">
        <v>99999</v>
      </c>
      <c r="DE37" s="183">
        <v>99999</v>
      </c>
      <c r="DF37" s="183">
        <v>99999</v>
      </c>
      <c r="DG37" s="183">
        <v>99999</v>
      </c>
      <c r="DH37" s="183">
        <v>99999</v>
      </c>
      <c r="DI37" s="183">
        <v>99999</v>
      </c>
      <c r="DJ37" s="183">
        <v>99999</v>
      </c>
      <c r="DK37" s="183">
        <v>99999</v>
      </c>
      <c r="DL37" s="183">
        <v>99999</v>
      </c>
      <c r="DM37" s="183">
        <v>99999</v>
      </c>
      <c r="DN37" s="183">
        <v>99999</v>
      </c>
      <c r="DO37" s="183">
        <v>99999</v>
      </c>
      <c r="DP37" s="183">
        <v>99999</v>
      </c>
      <c r="DQ37" s="183">
        <v>99999</v>
      </c>
      <c r="DR37" s="183">
        <v>99999</v>
      </c>
      <c r="DS37" s="183">
        <v>99999</v>
      </c>
      <c r="DT37" s="183">
        <v>99999</v>
      </c>
      <c r="DU37" s="183">
        <v>99999</v>
      </c>
      <c r="DV37" s="183">
        <v>99999</v>
      </c>
      <c r="DW37" s="183">
        <v>99999</v>
      </c>
      <c r="DX37" s="183">
        <v>99999</v>
      </c>
      <c r="DY37" s="183">
        <v>99999</v>
      </c>
      <c r="DZ37" s="183">
        <v>99999</v>
      </c>
      <c r="EA37" s="183">
        <v>99999</v>
      </c>
      <c r="EB37" s="183">
        <v>99999</v>
      </c>
      <c r="EC37" s="183">
        <v>99999</v>
      </c>
      <c r="ED37" s="183">
        <v>99999</v>
      </c>
      <c r="EE37" s="183">
        <v>99999</v>
      </c>
      <c r="EF37" s="183">
        <v>99999</v>
      </c>
      <c r="EG37" s="183">
        <v>99999</v>
      </c>
      <c r="EH37" s="183">
        <v>99999</v>
      </c>
      <c r="EI37" s="183">
        <v>99999</v>
      </c>
      <c r="EJ37" s="183">
        <v>99999</v>
      </c>
      <c r="EK37" s="183">
        <v>99999</v>
      </c>
      <c r="EL37" s="183">
        <v>99999</v>
      </c>
      <c r="EM37" s="183">
        <v>99999</v>
      </c>
      <c r="EN37" s="183">
        <v>99999</v>
      </c>
      <c r="EO37" s="183">
        <v>99999</v>
      </c>
      <c r="EP37" s="183">
        <v>99999</v>
      </c>
      <c r="EQ37" s="183">
        <v>99999</v>
      </c>
      <c r="ER37" s="183">
        <v>99999</v>
      </c>
      <c r="ES37" s="183">
        <v>99999</v>
      </c>
      <c r="ET37" s="183">
        <v>99999</v>
      </c>
      <c r="EU37" s="183">
        <v>99999</v>
      </c>
      <c r="EV37" s="183">
        <v>99999</v>
      </c>
      <c r="EW37" s="183">
        <v>99999</v>
      </c>
      <c r="EX37" s="183">
        <v>99999</v>
      </c>
      <c r="EY37" s="183">
        <v>99999</v>
      </c>
      <c r="EZ37" s="183">
        <v>99999</v>
      </c>
      <c r="FA37" s="183">
        <v>99999</v>
      </c>
      <c r="FB37" s="183">
        <v>99999</v>
      </c>
      <c r="FC37" s="183">
        <v>99999</v>
      </c>
      <c r="FD37" s="183">
        <v>99999</v>
      </c>
      <c r="FE37" s="183">
        <v>99999</v>
      </c>
      <c r="FF37" s="183">
        <v>99999</v>
      </c>
      <c r="FG37" s="183">
        <v>99999</v>
      </c>
      <c r="FH37" s="183">
        <v>99999</v>
      </c>
      <c r="FI37" s="183">
        <v>99999</v>
      </c>
      <c r="FJ37" s="183">
        <v>99999</v>
      </c>
      <c r="FK37" s="183">
        <v>99999</v>
      </c>
      <c r="FL37" s="183">
        <v>99999</v>
      </c>
      <c r="FM37" s="183">
        <v>99999</v>
      </c>
      <c r="FN37" s="183">
        <v>99999</v>
      </c>
      <c r="FO37" s="183">
        <v>99999</v>
      </c>
      <c r="FP37" s="183">
        <v>99999</v>
      </c>
      <c r="FQ37" s="183">
        <v>99999</v>
      </c>
      <c r="FR37" s="183">
        <v>99999</v>
      </c>
      <c r="FS37" s="183">
        <v>99999</v>
      </c>
      <c r="FT37" s="183">
        <v>99999</v>
      </c>
      <c r="FU37" s="183">
        <v>99999</v>
      </c>
      <c r="FV37" s="183">
        <v>99999</v>
      </c>
      <c r="FW37" s="183">
        <v>99999</v>
      </c>
      <c r="FX37" s="183">
        <v>99999</v>
      </c>
      <c r="FY37" s="183">
        <v>99999</v>
      </c>
      <c r="FZ37" s="183">
        <v>99999</v>
      </c>
      <c r="GA37" s="183">
        <v>99999</v>
      </c>
      <c r="GB37" s="183">
        <v>99999</v>
      </c>
      <c r="GC37" s="183">
        <v>99999</v>
      </c>
      <c r="GD37" s="183">
        <v>99999</v>
      </c>
      <c r="GE37" s="183">
        <v>99999</v>
      </c>
      <c r="GF37" s="183">
        <v>99999</v>
      </c>
      <c r="GG37" s="183">
        <v>99999</v>
      </c>
      <c r="GH37" s="183">
        <v>99999</v>
      </c>
      <c r="GI37" s="132">
        <v>99999</v>
      </c>
      <c r="GJ37" s="132">
        <v>99999</v>
      </c>
      <c r="GK37" s="132">
        <v>99999</v>
      </c>
      <c r="GL37" s="132">
        <v>99999</v>
      </c>
      <c r="GM37" s="132">
        <v>99999</v>
      </c>
      <c r="GN37" s="132">
        <v>99999</v>
      </c>
      <c r="GO37" s="132">
        <v>99999</v>
      </c>
      <c r="GP37" s="132">
        <v>99999</v>
      </c>
      <c r="GQ37" s="28">
        <v>31</v>
      </c>
      <c r="GR37" s="128">
        <v>7</v>
      </c>
      <c r="GS37" s="55" t="str">
        <f t="shared" si="10"/>
        <v>NFS</v>
      </c>
      <c r="GT37" s="55" t="str">
        <f t="shared" si="37"/>
        <v>-</v>
      </c>
      <c r="GU37" s="29"/>
      <c r="GV37" s="56" t="str">
        <f t="shared" si="42"/>
        <v>,</v>
      </c>
      <c r="GW37" s="59" t="str">
        <f t="shared" si="38"/>
        <v>,</v>
      </c>
      <c r="GX37" s="29">
        <v>32</v>
      </c>
      <c r="GY37" s="85"/>
      <c r="GZ37" s="87" t="str">
        <f t="shared" si="39"/>
        <v/>
      </c>
      <c r="HA37" s="83" t="str">
        <v>0,0,0,0</v>
      </c>
      <c r="HB37" s="56">
        <f t="shared" si="11"/>
        <v>2</v>
      </c>
      <c r="HC37" s="56">
        <f t="shared" si="12"/>
        <v>4</v>
      </c>
      <c r="HD37" s="55">
        <f t="shared" si="0"/>
        <v>99999</v>
      </c>
      <c r="HE37" s="219">
        <f t="shared" si="13"/>
        <v>99999</v>
      </c>
      <c r="HF37" s="55">
        <f t="shared" si="14"/>
        <v>99999</v>
      </c>
      <c r="HG37" s="108" t="str">
        <f t="shared" si="15"/>
        <v>NFS</v>
      </c>
      <c r="HH37" s="85">
        <f t="shared" si="16"/>
        <v>0</v>
      </c>
      <c r="HI37" s="106" t="str">
        <f t="shared" si="17"/>
        <v/>
      </c>
      <c r="HJ37" s="29">
        <v>32</v>
      </c>
      <c r="HK37" s="85" t="str">
        <f t="shared" si="18"/>
        <v/>
      </c>
      <c r="HL37" s="85" t="str">
        <f t="shared" si="40"/>
        <v/>
      </c>
      <c r="HM37" s="108" t="str" cm="1">
        <f t="array" ref="HM37">IF(HJ37&lt;=$HH$1-1,IF(HK37&lt;&gt;HK36,INDEX($M$6:$GP$190,1,HL37+1),INDEX($M$6:$GP$190,MIN(HL37,HL36)+1,MAX(HL37,HL36)+1))+IF(HK37&lt;&gt;HK38,INDEX($M$6:$GP$190,1,HL37+1),0),"")</f>
        <v/>
      </c>
      <c r="HN37" s="396" t="str">
        <f>IF(ISNUMBER(HL37),'Vehicle site info'!AK40,"")</f>
        <v/>
      </c>
      <c r="HO37" s="111"/>
      <c r="HP37" s="399"/>
      <c r="HQ37" s="397"/>
      <c r="HU37" s="75">
        <v>32</v>
      </c>
      <c r="HV37" s="77" t="str">
        <f t="shared" si="20"/>
        <v>,13,12,18,16,17,29,6,23,15,22,21,14,30,28,32,20,7,-32,26,4,27,19,2,3,31,24,10,9,5,8,25,11,</v>
      </c>
      <c r="HW37" s="78" t="str">
        <f t="shared" si="21"/>
        <v>,13,12,18,16,17,29,6,23,15,22,21,14,30,28,1,20,7,-32,26,4,27,19,2,3,31,24,10,9,5,8,25,11,</v>
      </c>
      <c r="HX37" s="88" t="str">
        <f t="shared" si="22"/>
        <v>13,12,18,16,17,29,6,23,15,22,21,14,30,28,1,20,7,32,26,4,27,19,2,3,31,24,10,9,5,8,25,11,</v>
      </c>
      <c r="HY37" s="68" t="str">
        <v>111.77,30,0,0</v>
      </c>
      <c r="HZ37" s="75">
        <f t="shared" si="23"/>
        <v>7</v>
      </c>
      <c r="IA37" s="75">
        <f t="shared" si="24"/>
        <v>10</v>
      </c>
      <c r="IB37" s="387">
        <f t="shared" si="25"/>
        <v>111.77</v>
      </c>
      <c r="IC37" s="143">
        <f t="shared" si="26"/>
        <v>99999</v>
      </c>
      <c r="ID37" s="75">
        <f t="shared" si="43"/>
        <v>99999</v>
      </c>
      <c r="IE37" s="76">
        <f t="shared" si="27"/>
        <v>99999</v>
      </c>
      <c r="IF37" s="446">
        <f t="shared" si="28"/>
        <v>32</v>
      </c>
      <c r="IG37" s="88" t="str">
        <f t="shared" ca="1" si="55"/>
        <v>Feasible outcome with fleet distance = 102.62 at i=  14</v>
      </c>
      <c r="IH37" s="30">
        <f t="shared" ca="1" si="30"/>
        <v>6</v>
      </c>
      <c r="II37" s="55">
        <f t="shared" ca="1" si="31"/>
        <v>102.62</v>
      </c>
      <c r="IJ37" s="133" t="str">
        <f t="shared" ca="1" si="32"/>
        <v xml:space="preserve"> Reposition index 32 between indices 28 and 20</v>
      </c>
      <c r="IK37" s="52"/>
      <c r="IL37" s="145"/>
      <c r="IM37" s="145"/>
      <c r="IN37" s="145"/>
      <c r="IO37" s="141">
        <f t="shared" si="58"/>
        <v>32</v>
      </c>
      <c r="IP37" s="75">
        <f t="shared" ca="1" si="59"/>
        <v>21</v>
      </c>
      <c r="IQ37" s="387">
        <f t="shared" ca="1" si="3"/>
        <v>110.48</v>
      </c>
      <c r="IR37" s="142">
        <f t="shared" ca="1" si="35"/>
        <v>110.48</v>
      </c>
      <c r="IS37" s="146"/>
      <c r="IT37" s="389"/>
      <c r="IU37" s="389"/>
      <c r="IV37" s="146"/>
      <c r="IW37" s="7">
        <v>32</v>
      </c>
      <c r="IX37" s="1" t="str">
        <f t="shared" si="52"/>
        <v/>
      </c>
      <c r="IY37" s="7" t="str">
        <f t="shared" si="49"/>
        <v/>
      </c>
      <c r="IZ37" s="223" t="str" cm="1">
        <f t="array" ref="IZ37">IF(IW37&lt;=$HH$1-1,
IF(IX37&lt;&gt;IX36,
INDEX($M$6:$GP$190,1,IY37+1),INDEX($M$6:$GP$190,MIN(IY37,IY36)+1,MAX(IY37,IY36)+1))+IF(IX37&lt;&gt;IX38,INDEX($M$6:$GP$190,1,IY37+1),0),"")</f>
        <v/>
      </c>
      <c r="JA37" s="7" t="str">
        <f t="shared" si="50"/>
        <v/>
      </c>
    </row>
    <row r="38" spans="1:261" ht="17" thickBot="1" x14ac:dyDescent="0.25">
      <c r="A38" s="217"/>
      <c r="B38" s="1">
        <v>33</v>
      </c>
      <c r="C38" s="188">
        <f t="shared" si="4"/>
        <v>0</v>
      </c>
      <c r="D38" s="54" t="str">
        <f t="shared" si="5"/>
        <v/>
      </c>
      <c r="E38" s="18" t="str">
        <f t="shared" si="6"/>
        <v/>
      </c>
      <c r="F38" s="1" t="str">
        <f t="shared" ca="1" si="7"/>
        <v/>
      </c>
      <c r="G38" s="1"/>
      <c r="K38" s="7"/>
      <c r="L38" s="291">
        <v>32</v>
      </c>
      <c r="M38" s="220"/>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416" t="str">
        <f>+Input!AS35</f>
        <v>-</v>
      </c>
      <c r="AT38" s="182">
        <v>99999</v>
      </c>
      <c r="AU38" s="182">
        <v>99999</v>
      </c>
      <c r="AV38" s="182">
        <v>99999</v>
      </c>
      <c r="AW38" s="182">
        <v>99999</v>
      </c>
      <c r="AX38" s="182">
        <v>99999</v>
      </c>
      <c r="AY38" s="182">
        <v>99999</v>
      </c>
      <c r="AZ38" s="182">
        <v>99999</v>
      </c>
      <c r="BA38" s="182">
        <v>99999</v>
      </c>
      <c r="BB38" s="182">
        <v>99999</v>
      </c>
      <c r="BC38" s="182">
        <v>99999</v>
      </c>
      <c r="BD38" s="182">
        <v>99999</v>
      </c>
      <c r="BE38" s="182">
        <v>99999</v>
      </c>
      <c r="BF38" s="182">
        <v>99999</v>
      </c>
      <c r="BG38" s="182">
        <v>99999</v>
      </c>
      <c r="BH38" s="182">
        <v>99999</v>
      </c>
      <c r="BI38" s="182">
        <v>99999</v>
      </c>
      <c r="BJ38" s="182">
        <v>99999</v>
      </c>
      <c r="BK38" s="182">
        <v>99999</v>
      </c>
      <c r="BL38" s="182">
        <v>99999</v>
      </c>
      <c r="BM38" s="182">
        <v>99999</v>
      </c>
      <c r="BN38" s="182">
        <v>99999</v>
      </c>
      <c r="BO38" s="182">
        <v>99999</v>
      </c>
      <c r="BP38" s="182">
        <v>99999</v>
      </c>
      <c r="BQ38" s="182">
        <v>99999</v>
      </c>
      <c r="BR38" s="182">
        <v>99999</v>
      </c>
      <c r="BS38" s="182">
        <v>99999</v>
      </c>
      <c r="BT38" s="182">
        <v>99999</v>
      </c>
      <c r="BU38" s="182">
        <v>99999</v>
      </c>
      <c r="BV38" s="182">
        <v>99999</v>
      </c>
      <c r="BW38" s="182">
        <v>99999</v>
      </c>
      <c r="BX38" s="182">
        <v>99999</v>
      </c>
      <c r="BY38" s="182">
        <v>99999</v>
      </c>
      <c r="BZ38" s="182">
        <v>99999</v>
      </c>
      <c r="CA38" s="182">
        <v>99999</v>
      </c>
      <c r="CB38" s="182">
        <v>99999</v>
      </c>
      <c r="CC38" s="182">
        <v>99999</v>
      </c>
      <c r="CD38" s="182">
        <v>99999</v>
      </c>
      <c r="CE38" s="182">
        <v>99999</v>
      </c>
      <c r="CF38" s="182">
        <v>99999</v>
      </c>
      <c r="CG38" s="182">
        <v>99999</v>
      </c>
      <c r="CH38" s="182">
        <v>99999</v>
      </c>
      <c r="CI38" s="182">
        <v>99999</v>
      </c>
      <c r="CJ38" s="182">
        <v>99999</v>
      </c>
      <c r="CK38" s="182">
        <v>99999</v>
      </c>
      <c r="CL38" s="182">
        <v>99999</v>
      </c>
      <c r="CM38" s="182">
        <v>99999</v>
      </c>
      <c r="CN38" s="182">
        <v>99999</v>
      </c>
      <c r="CO38" s="183">
        <v>99999</v>
      </c>
      <c r="CP38" s="183">
        <v>99999</v>
      </c>
      <c r="CQ38" s="183">
        <v>99999</v>
      </c>
      <c r="CR38" s="183">
        <v>99999</v>
      </c>
      <c r="CS38" s="183">
        <v>99999</v>
      </c>
      <c r="CT38" s="183">
        <v>99999</v>
      </c>
      <c r="CU38" s="183">
        <v>99999</v>
      </c>
      <c r="CV38" s="183">
        <v>99999</v>
      </c>
      <c r="CW38" s="183">
        <v>99999</v>
      </c>
      <c r="CX38" s="183">
        <v>99999</v>
      </c>
      <c r="CY38" s="183">
        <v>99999</v>
      </c>
      <c r="CZ38" s="183">
        <v>99999</v>
      </c>
      <c r="DA38" s="183">
        <v>99999</v>
      </c>
      <c r="DB38" s="183">
        <v>99999</v>
      </c>
      <c r="DC38" s="183">
        <v>99999</v>
      </c>
      <c r="DD38" s="183">
        <v>99999</v>
      </c>
      <c r="DE38" s="183">
        <v>99999</v>
      </c>
      <c r="DF38" s="183">
        <v>99999</v>
      </c>
      <c r="DG38" s="183">
        <v>99999</v>
      </c>
      <c r="DH38" s="183">
        <v>99999</v>
      </c>
      <c r="DI38" s="183">
        <v>99999</v>
      </c>
      <c r="DJ38" s="183">
        <v>99999</v>
      </c>
      <c r="DK38" s="183">
        <v>99999</v>
      </c>
      <c r="DL38" s="183">
        <v>99999</v>
      </c>
      <c r="DM38" s="183">
        <v>99999</v>
      </c>
      <c r="DN38" s="183">
        <v>99999</v>
      </c>
      <c r="DO38" s="183">
        <v>99999</v>
      </c>
      <c r="DP38" s="183">
        <v>99999</v>
      </c>
      <c r="DQ38" s="183">
        <v>99999</v>
      </c>
      <c r="DR38" s="183">
        <v>99999</v>
      </c>
      <c r="DS38" s="183">
        <v>99999</v>
      </c>
      <c r="DT38" s="183">
        <v>99999</v>
      </c>
      <c r="DU38" s="183">
        <v>99999</v>
      </c>
      <c r="DV38" s="183">
        <v>99999</v>
      </c>
      <c r="DW38" s="183">
        <v>99999</v>
      </c>
      <c r="DX38" s="183">
        <v>99999</v>
      </c>
      <c r="DY38" s="183">
        <v>99999</v>
      </c>
      <c r="DZ38" s="183">
        <v>99999</v>
      </c>
      <c r="EA38" s="183">
        <v>99999</v>
      </c>
      <c r="EB38" s="183">
        <v>99999</v>
      </c>
      <c r="EC38" s="183">
        <v>99999</v>
      </c>
      <c r="ED38" s="183">
        <v>99999</v>
      </c>
      <c r="EE38" s="183">
        <v>99999</v>
      </c>
      <c r="EF38" s="183">
        <v>99999</v>
      </c>
      <c r="EG38" s="183">
        <v>99999</v>
      </c>
      <c r="EH38" s="183">
        <v>99999</v>
      </c>
      <c r="EI38" s="183">
        <v>99999</v>
      </c>
      <c r="EJ38" s="183">
        <v>99999</v>
      </c>
      <c r="EK38" s="183">
        <v>99999</v>
      </c>
      <c r="EL38" s="183">
        <v>99999</v>
      </c>
      <c r="EM38" s="183">
        <v>99999</v>
      </c>
      <c r="EN38" s="183">
        <v>99999</v>
      </c>
      <c r="EO38" s="183">
        <v>99999</v>
      </c>
      <c r="EP38" s="183">
        <v>99999</v>
      </c>
      <c r="EQ38" s="183">
        <v>99999</v>
      </c>
      <c r="ER38" s="183">
        <v>99999</v>
      </c>
      <c r="ES38" s="183">
        <v>99999</v>
      </c>
      <c r="ET38" s="183">
        <v>99999</v>
      </c>
      <c r="EU38" s="183">
        <v>99999</v>
      </c>
      <c r="EV38" s="183">
        <v>99999</v>
      </c>
      <c r="EW38" s="183">
        <v>99999</v>
      </c>
      <c r="EX38" s="183">
        <v>99999</v>
      </c>
      <c r="EY38" s="183">
        <v>99999</v>
      </c>
      <c r="EZ38" s="183">
        <v>99999</v>
      </c>
      <c r="FA38" s="183">
        <v>99999</v>
      </c>
      <c r="FB38" s="183">
        <v>99999</v>
      </c>
      <c r="FC38" s="183">
        <v>99999</v>
      </c>
      <c r="FD38" s="183">
        <v>99999</v>
      </c>
      <c r="FE38" s="183">
        <v>99999</v>
      </c>
      <c r="FF38" s="183">
        <v>99999</v>
      </c>
      <c r="FG38" s="183">
        <v>99999</v>
      </c>
      <c r="FH38" s="183">
        <v>99999</v>
      </c>
      <c r="FI38" s="183">
        <v>99999</v>
      </c>
      <c r="FJ38" s="183">
        <v>99999</v>
      </c>
      <c r="FK38" s="183">
        <v>99999</v>
      </c>
      <c r="FL38" s="183">
        <v>99999</v>
      </c>
      <c r="FM38" s="183">
        <v>99999</v>
      </c>
      <c r="FN38" s="183">
        <v>99999</v>
      </c>
      <c r="FO38" s="183">
        <v>99999</v>
      </c>
      <c r="FP38" s="183">
        <v>99999</v>
      </c>
      <c r="FQ38" s="183">
        <v>99999</v>
      </c>
      <c r="FR38" s="183">
        <v>99999</v>
      </c>
      <c r="FS38" s="183">
        <v>99999</v>
      </c>
      <c r="FT38" s="183">
        <v>99999</v>
      </c>
      <c r="FU38" s="183">
        <v>99999</v>
      </c>
      <c r="FV38" s="183">
        <v>99999</v>
      </c>
      <c r="FW38" s="183">
        <v>99999</v>
      </c>
      <c r="FX38" s="183">
        <v>99999</v>
      </c>
      <c r="FY38" s="183">
        <v>99999</v>
      </c>
      <c r="FZ38" s="183">
        <v>99999</v>
      </c>
      <c r="GA38" s="183">
        <v>99999</v>
      </c>
      <c r="GB38" s="183">
        <v>99999</v>
      </c>
      <c r="GC38" s="183">
        <v>99999</v>
      </c>
      <c r="GD38" s="183">
        <v>99999</v>
      </c>
      <c r="GE38" s="183">
        <v>99999</v>
      </c>
      <c r="GF38" s="183">
        <v>99999</v>
      </c>
      <c r="GG38" s="183">
        <v>99999</v>
      </c>
      <c r="GH38" s="183">
        <v>99999</v>
      </c>
      <c r="GI38" s="132">
        <v>99999</v>
      </c>
      <c r="GJ38" s="132">
        <v>99999</v>
      </c>
      <c r="GK38" s="132">
        <v>99999</v>
      </c>
      <c r="GL38" s="132">
        <v>99999</v>
      </c>
      <c r="GM38" s="132">
        <v>99999</v>
      </c>
      <c r="GN38" s="132">
        <v>99999</v>
      </c>
      <c r="GO38" s="132">
        <v>99999</v>
      </c>
      <c r="GP38" s="132">
        <v>99999</v>
      </c>
      <c r="GQ38" s="28">
        <v>32</v>
      </c>
      <c r="GR38" s="128">
        <v>9</v>
      </c>
      <c r="GS38" s="55" t="str">
        <f t="shared" si="10"/>
        <v>NFS</v>
      </c>
      <c r="GT38" s="55" t="str">
        <f t="shared" si="37"/>
        <v>-</v>
      </c>
      <c r="GU38" s="29"/>
      <c r="GV38" s="56" t="str">
        <f t="shared" si="42"/>
        <v>,</v>
      </c>
      <c r="GW38" s="59" t="str">
        <f t="shared" si="38"/>
        <v>,</v>
      </c>
      <c r="GX38" s="29">
        <v>33</v>
      </c>
      <c r="GY38" s="85"/>
      <c r="GZ38" s="87" t="str">
        <f t="shared" si="39"/>
        <v/>
      </c>
      <c r="HA38" s="83" t="str">
        <v>0,0,0,0</v>
      </c>
      <c r="HB38" s="56">
        <f t="shared" si="11"/>
        <v>2</v>
      </c>
      <c r="HC38" s="56">
        <f t="shared" si="12"/>
        <v>4</v>
      </c>
      <c r="HD38" s="55">
        <f t="shared" ref="HD38:HD69" si="60">_xlfn.NUMBERVALUE(IF(AND(GX38&lt;=$GV$1-1,HE38&lt;=$L$2),_xlfn.NUMBERVALUE(MID(HA38,1,HB38-1)),99999))</f>
        <v>99999</v>
      </c>
      <c r="HE38" s="219">
        <f t="shared" si="13"/>
        <v>99999</v>
      </c>
      <c r="HF38" s="55">
        <f t="shared" si="14"/>
        <v>99999</v>
      </c>
      <c r="HG38" s="108" t="str">
        <f t="shared" si="15"/>
        <v>NFS</v>
      </c>
      <c r="HH38" s="85">
        <f t="shared" si="16"/>
        <v>0</v>
      </c>
      <c r="HI38" s="106" t="str">
        <f t="shared" si="17"/>
        <v/>
      </c>
      <c r="HJ38" s="29">
        <v>33</v>
      </c>
      <c r="HK38" s="85" t="str">
        <f t="shared" si="18"/>
        <v/>
      </c>
      <c r="HL38" s="85" t="str">
        <f t="shared" si="40"/>
        <v/>
      </c>
      <c r="HM38" s="55" t="str" cm="1">
        <f t="array" ref="HM38">IF(HJ38&lt;=$HH$1-1,IF(HK38&lt;&gt;HK37,INDEX($M$6:$GP$190,1,HL38+1),INDEX($M$6:$GP$190,MIN(HL38,HL37)+1,MAX(HL38,HL37)+1))+IF(HK38&lt;&gt;HK39,INDEX($M$6:$GP$190,1,HL38+1),0),"")</f>
        <v/>
      </c>
      <c r="HN38" s="29" t="str">
        <f>IF(HJ38&lt;=$HH$1-1,ROUND(#REF!,3)&amp;","&amp;#REF!,"")</f>
        <v/>
      </c>
      <c r="HO38" s="111"/>
      <c r="HP38" s="434"/>
      <c r="HQ38" s="397"/>
      <c r="HU38" s="75">
        <v>33</v>
      </c>
      <c r="HV38" s="77" t="str">
        <f t="shared" si="20"/>
        <v/>
      </c>
      <c r="HW38" s="78" t="str">
        <f t="shared" si="21"/>
        <v/>
      </c>
      <c r="HX38" s="88" t="str">
        <f t="shared" si="22"/>
        <v/>
      </c>
      <c r="HY38" s="68" t="str">
        <v>0,0,0,1</v>
      </c>
      <c r="HZ38" s="75">
        <f t="shared" si="23"/>
        <v>2</v>
      </c>
      <c r="IA38" s="75">
        <f t="shared" si="24"/>
        <v>4</v>
      </c>
      <c r="IB38" s="387">
        <f t="shared" si="25"/>
        <v>99999</v>
      </c>
      <c r="IC38" s="143">
        <f t="shared" si="26"/>
        <v>99999</v>
      </c>
      <c r="ID38" s="75">
        <f t="shared" si="43"/>
        <v>99999</v>
      </c>
      <c r="IE38" s="76">
        <f t="shared" si="27"/>
        <v>99999</v>
      </c>
      <c r="IF38" s="446">
        <f t="shared" si="28"/>
        <v>99999</v>
      </c>
      <c r="IG38" s="88">
        <f t="shared" si="55"/>
        <v>99999</v>
      </c>
      <c r="IH38" s="30">
        <f t="shared" si="30"/>
        <v>99999</v>
      </c>
      <c r="II38" s="55">
        <f t="shared" si="31"/>
        <v>99999</v>
      </c>
      <c r="IJ38" s="133" t="str">
        <f t="shared" si="32"/>
        <v>-</v>
      </c>
      <c r="IK38" s="52"/>
      <c r="IL38" s="145"/>
      <c r="IM38" s="145"/>
      <c r="IN38" s="145"/>
      <c r="IO38" s="141">
        <f t="shared" si="58"/>
        <v>99999</v>
      </c>
      <c r="IP38" s="75">
        <f t="shared" si="59"/>
        <v>99999</v>
      </c>
      <c r="IQ38" s="387" t="str">
        <f t="shared" ref="IQ38:IQ69" si="61">IF(IO38=99999,"-", IF($HV$3&lt;&gt;IO38,IQ38, $HW$4))</f>
        <v>-</v>
      </c>
      <c r="IR38" s="142">
        <f t="shared" si="35"/>
        <v>99999</v>
      </c>
      <c r="IS38" s="146"/>
      <c r="IT38" s="389"/>
      <c r="IU38" s="389"/>
      <c r="IV38" s="146"/>
      <c r="IW38" s="7">
        <v>33</v>
      </c>
      <c r="IX38" s="1" t="str">
        <f t="shared" si="52"/>
        <v/>
      </c>
      <c r="IY38" s="7" t="str">
        <f t="shared" si="49"/>
        <v/>
      </c>
      <c r="IZ38" s="223" t="str" cm="1">
        <f t="array" ref="IZ38">IF(IW38&lt;=$HH$1-1,
IF(IX38&lt;&gt;IX37,
INDEX($M$6:$GP$190,1,IY38+1),INDEX($M$6:$GP$190,MIN(IY38,IY37)+1,MAX(IY38,IY37)+1))+IF(IX38&lt;&gt;IX39,INDEX($M$6:$GP$190,1,IY38+1),0),"")</f>
        <v/>
      </c>
      <c r="JA38" s="7" t="str">
        <f t="shared" si="50"/>
        <v/>
      </c>
    </row>
    <row r="39" spans="1:261" ht="16" x14ac:dyDescent="0.2">
      <c r="A39" s="217"/>
      <c r="B39" s="1">
        <v>34</v>
      </c>
      <c r="C39" s="188">
        <f t="shared" si="4"/>
        <v>0</v>
      </c>
      <c r="D39" s="54" t="str">
        <f t="shared" si="5"/>
        <v/>
      </c>
      <c r="E39" s="18" t="str">
        <f t="shared" si="6"/>
        <v/>
      </c>
      <c r="F39" s="1" t="str">
        <f t="shared" ca="1" si="7"/>
        <v/>
      </c>
      <c r="G39" s="1"/>
      <c r="K39" s="7"/>
      <c r="L39" s="291">
        <v>33</v>
      </c>
      <c r="M39" s="220"/>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t="s">
        <v>11</v>
      </c>
      <c r="AU39" s="182">
        <v>99999</v>
      </c>
      <c r="AV39" s="182">
        <v>99999</v>
      </c>
      <c r="AW39" s="182">
        <v>99999</v>
      </c>
      <c r="AX39" s="182">
        <v>99999</v>
      </c>
      <c r="AY39" s="182">
        <v>99999</v>
      </c>
      <c r="AZ39" s="182">
        <v>99999</v>
      </c>
      <c r="BA39" s="182">
        <v>99999</v>
      </c>
      <c r="BB39" s="182">
        <v>99999</v>
      </c>
      <c r="BC39" s="182">
        <v>99999</v>
      </c>
      <c r="BD39" s="182">
        <v>99999</v>
      </c>
      <c r="BE39" s="182">
        <v>99999</v>
      </c>
      <c r="BF39" s="182">
        <v>99999</v>
      </c>
      <c r="BG39" s="182">
        <v>99999</v>
      </c>
      <c r="BH39" s="182">
        <v>99999</v>
      </c>
      <c r="BI39" s="182">
        <v>99999</v>
      </c>
      <c r="BJ39" s="182">
        <v>99999</v>
      </c>
      <c r="BK39" s="182">
        <v>99999</v>
      </c>
      <c r="BL39" s="182">
        <v>99999</v>
      </c>
      <c r="BM39" s="182">
        <v>99999</v>
      </c>
      <c r="BN39" s="182">
        <v>99999</v>
      </c>
      <c r="BO39" s="182">
        <v>99999</v>
      </c>
      <c r="BP39" s="182">
        <v>99999</v>
      </c>
      <c r="BQ39" s="182">
        <v>99999</v>
      </c>
      <c r="BR39" s="182">
        <v>99999</v>
      </c>
      <c r="BS39" s="182">
        <v>99999</v>
      </c>
      <c r="BT39" s="182">
        <v>99999</v>
      </c>
      <c r="BU39" s="182">
        <v>99999</v>
      </c>
      <c r="BV39" s="182">
        <v>99999</v>
      </c>
      <c r="BW39" s="182">
        <v>99999</v>
      </c>
      <c r="BX39" s="182">
        <v>99999</v>
      </c>
      <c r="BY39" s="182">
        <v>99999</v>
      </c>
      <c r="BZ39" s="182">
        <v>99999</v>
      </c>
      <c r="CA39" s="182">
        <v>99999</v>
      </c>
      <c r="CB39" s="182">
        <v>99999</v>
      </c>
      <c r="CC39" s="182">
        <v>99999</v>
      </c>
      <c r="CD39" s="182">
        <v>99999</v>
      </c>
      <c r="CE39" s="182">
        <v>99999</v>
      </c>
      <c r="CF39" s="182">
        <v>99999</v>
      </c>
      <c r="CG39" s="182">
        <v>99999</v>
      </c>
      <c r="CH39" s="182">
        <v>99999</v>
      </c>
      <c r="CI39" s="182">
        <v>99999</v>
      </c>
      <c r="CJ39" s="182">
        <v>99999</v>
      </c>
      <c r="CK39" s="182">
        <v>99999</v>
      </c>
      <c r="CL39" s="182">
        <v>99999</v>
      </c>
      <c r="CM39" s="182">
        <v>99999</v>
      </c>
      <c r="CN39" s="182">
        <v>99999</v>
      </c>
      <c r="CO39" s="183">
        <v>99999</v>
      </c>
      <c r="CP39" s="183">
        <v>99999</v>
      </c>
      <c r="CQ39" s="183">
        <v>99999</v>
      </c>
      <c r="CR39" s="183">
        <v>99999</v>
      </c>
      <c r="CS39" s="183">
        <v>99999</v>
      </c>
      <c r="CT39" s="183">
        <v>99999</v>
      </c>
      <c r="CU39" s="183">
        <v>99999</v>
      </c>
      <c r="CV39" s="183">
        <v>99999</v>
      </c>
      <c r="CW39" s="183">
        <v>99999</v>
      </c>
      <c r="CX39" s="183">
        <v>99999</v>
      </c>
      <c r="CY39" s="183">
        <v>99999</v>
      </c>
      <c r="CZ39" s="183">
        <v>99999</v>
      </c>
      <c r="DA39" s="183">
        <v>99999</v>
      </c>
      <c r="DB39" s="183">
        <v>99999</v>
      </c>
      <c r="DC39" s="183">
        <v>99999</v>
      </c>
      <c r="DD39" s="183">
        <v>99999</v>
      </c>
      <c r="DE39" s="183">
        <v>99999</v>
      </c>
      <c r="DF39" s="183">
        <v>99999</v>
      </c>
      <c r="DG39" s="183">
        <v>99999</v>
      </c>
      <c r="DH39" s="183">
        <v>99999</v>
      </c>
      <c r="DI39" s="183">
        <v>99999</v>
      </c>
      <c r="DJ39" s="183">
        <v>99999</v>
      </c>
      <c r="DK39" s="183">
        <v>99999</v>
      </c>
      <c r="DL39" s="183">
        <v>99999</v>
      </c>
      <c r="DM39" s="183">
        <v>99999</v>
      </c>
      <c r="DN39" s="183">
        <v>99999</v>
      </c>
      <c r="DO39" s="183">
        <v>99999</v>
      </c>
      <c r="DP39" s="183">
        <v>99999</v>
      </c>
      <c r="DQ39" s="183">
        <v>99999</v>
      </c>
      <c r="DR39" s="183">
        <v>99999</v>
      </c>
      <c r="DS39" s="183">
        <v>99999</v>
      </c>
      <c r="DT39" s="183">
        <v>99999</v>
      </c>
      <c r="DU39" s="183">
        <v>99999</v>
      </c>
      <c r="DV39" s="183">
        <v>99999</v>
      </c>
      <c r="DW39" s="183">
        <v>99999</v>
      </c>
      <c r="DX39" s="183">
        <v>99999</v>
      </c>
      <c r="DY39" s="183">
        <v>99999</v>
      </c>
      <c r="DZ39" s="183">
        <v>99999</v>
      </c>
      <c r="EA39" s="183">
        <v>99999</v>
      </c>
      <c r="EB39" s="183">
        <v>99999</v>
      </c>
      <c r="EC39" s="183">
        <v>99999</v>
      </c>
      <c r="ED39" s="183">
        <v>99999</v>
      </c>
      <c r="EE39" s="183">
        <v>99999</v>
      </c>
      <c r="EF39" s="183">
        <v>99999</v>
      </c>
      <c r="EG39" s="183">
        <v>99999</v>
      </c>
      <c r="EH39" s="183">
        <v>99999</v>
      </c>
      <c r="EI39" s="183">
        <v>99999</v>
      </c>
      <c r="EJ39" s="183">
        <v>99999</v>
      </c>
      <c r="EK39" s="183">
        <v>99999</v>
      </c>
      <c r="EL39" s="183">
        <v>99999</v>
      </c>
      <c r="EM39" s="183">
        <v>99999</v>
      </c>
      <c r="EN39" s="183">
        <v>99999</v>
      </c>
      <c r="EO39" s="183">
        <v>99999</v>
      </c>
      <c r="EP39" s="183">
        <v>99999</v>
      </c>
      <c r="EQ39" s="183">
        <v>99999</v>
      </c>
      <c r="ER39" s="183">
        <v>99999</v>
      </c>
      <c r="ES39" s="183">
        <v>99999</v>
      </c>
      <c r="ET39" s="183">
        <v>99999</v>
      </c>
      <c r="EU39" s="183">
        <v>99999</v>
      </c>
      <c r="EV39" s="183">
        <v>99999</v>
      </c>
      <c r="EW39" s="183">
        <v>99999</v>
      </c>
      <c r="EX39" s="183">
        <v>99999</v>
      </c>
      <c r="EY39" s="183">
        <v>99999</v>
      </c>
      <c r="EZ39" s="183">
        <v>99999</v>
      </c>
      <c r="FA39" s="183">
        <v>99999</v>
      </c>
      <c r="FB39" s="183">
        <v>99999</v>
      </c>
      <c r="FC39" s="183">
        <v>99999</v>
      </c>
      <c r="FD39" s="183">
        <v>99999</v>
      </c>
      <c r="FE39" s="183">
        <v>99999</v>
      </c>
      <c r="FF39" s="183">
        <v>99999</v>
      </c>
      <c r="FG39" s="183">
        <v>99999</v>
      </c>
      <c r="FH39" s="183">
        <v>99999</v>
      </c>
      <c r="FI39" s="183">
        <v>99999</v>
      </c>
      <c r="FJ39" s="183">
        <v>99999</v>
      </c>
      <c r="FK39" s="183">
        <v>99999</v>
      </c>
      <c r="FL39" s="183">
        <v>99999</v>
      </c>
      <c r="FM39" s="183">
        <v>99999</v>
      </c>
      <c r="FN39" s="183">
        <v>99999</v>
      </c>
      <c r="FO39" s="183">
        <v>99999</v>
      </c>
      <c r="FP39" s="183">
        <v>99999</v>
      </c>
      <c r="FQ39" s="183">
        <v>99999</v>
      </c>
      <c r="FR39" s="183">
        <v>99999</v>
      </c>
      <c r="FS39" s="183">
        <v>99999</v>
      </c>
      <c r="FT39" s="183">
        <v>99999</v>
      </c>
      <c r="FU39" s="183">
        <v>99999</v>
      </c>
      <c r="FV39" s="183">
        <v>99999</v>
      </c>
      <c r="FW39" s="183">
        <v>99999</v>
      </c>
      <c r="FX39" s="183">
        <v>99999</v>
      </c>
      <c r="FY39" s="183">
        <v>99999</v>
      </c>
      <c r="FZ39" s="183">
        <v>99999</v>
      </c>
      <c r="GA39" s="183">
        <v>99999</v>
      </c>
      <c r="GB39" s="183">
        <v>99999</v>
      </c>
      <c r="GC39" s="183">
        <v>99999</v>
      </c>
      <c r="GD39" s="183">
        <v>99999</v>
      </c>
      <c r="GE39" s="183">
        <v>99999</v>
      </c>
      <c r="GF39" s="183">
        <v>99999</v>
      </c>
      <c r="GG39" s="183">
        <v>99999</v>
      </c>
      <c r="GH39" s="183">
        <v>99999</v>
      </c>
      <c r="GI39" s="132">
        <v>99999</v>
      </c>
      <c r="GJ39" s="132">
        <v>99999</v>
      </c>
      <c r="GK39" s="132">
        <v>99999</v>
      </c>
      <c r="GL39" s="132">
        <v>99999</v>
      </c>
      <c r="GM39" s="132">
        <v>99999</v>
      </c>
      <c r="GN39" s="132">
        <v>99999</v>
      </c>
      <c r="GO39" s="132">
        <v>99999</v>
      </c>
      <c r="GP39" s="132">
        <v>99999</v>
      </c>
      <c r="GQ39" s="28">
        <v>33</v>
      </c>
      <c r="GR39" s="128">
        <v>7</v>
      </c>
      <c r="GS39" s="55" t="str">
        <f t="shared" si="10"/>
        <v>NFS</v>
      </c>
      <c r="GT39" s="55" t="str">
        <f t="shared" si="37"/>
        <v>-</v>
      </c>
      <c r="GU39" s="29"/>
      <c r="GV39" s="56" t="str">
        <f t="shared" si="42"/>
        <v>,</v>
      </c>
      <c r="GW39" s="59" t="str">
        <f t="shared" si="38"/>
        <v>,</v>
      </c>
      <c r="GX39" s="29">
        <v>34</v>
      </c>
      <c r="GY39" s="85"/>
      <c r="GZ39" s="87" t="str">
        <f t="shared" si="39"/>
        <v/>
      </c>
      <c r="HA39" s="83" t="str">
        <v>0,0,0,0</v>
      </c>
      <c r="HB39" s="56">
        <f t="shared" si="11"/>
        <v>2</v>
      </c>
      <c r="HC39" s="56">
        <f t="shared" si="12"/>
        <v>4</v>
      </c>
      <c r="HD39" s="55">
        <f t="shared" si="60"/>
        <v>99999</v>
      </c>
      <c r="HE39" s="219">
        <f t="shared" si="13"/>
        <v>99999</v>
      </c>
      <c r="HF39" s="55">
        <f t="shared" si="14"/>
        <v>99999</v>
      </c>
      <c r="HG39" s="108" t="str">
        <f t="shared" si="15"/>
        <v>NFS</v>
      </c>
      <c r="HH39" s="85">
        <f t="shared" si="16"/>
        <v>0</v>
      </c>
      <c r="HI39" s="106" t="str">
        <f t="shared" si="17"/>
        <v/>
      </c>
      <c r="HJ39" s="29">
        <v>34</v>
      </c>
      <c r="HK39" s="85" t="str">
        <f t="shared" si="18"/>
        <v/>
      </c>
      <c r="HL39" s="85" t="str">
        <f t="shared" si="40"/>
        <v/>
      </c>
      <c r="HM39" s="55" t="str" cm="1">
        <f t="array" ref="HM39">IF(HJ39&lt;=$HH$1-1,IF(HK39&lt;&gt;HK38,INDEX($M$6:$GP$190,1,HL39+1),INDEX($M$6:$GP$190,MIN(HL39,HL38)+1,MAX(HL39,HL38)+1))+IF(HK39&lt;&gt;HK40,INDEX($M$6:$GP$190,1,HL39+1),0),"")</f>
        <v/>
      </c>
      <c r="HN39" s="29" t="str">
        <f>IF(HJ39&lt;=$HH$1-1,ROUND(#REF!,3)&amp;","&amp;#REF!,"")</f>
        <v/>
      </c>
      <c r="HO39" s="111"/>
      <c r="HP39" s="29"/>
      <c r="HQ39" s="29"/>
      <c r="HR39" s="40"/>
      <c r="HU39" s="75">
        <v>34</v>
      </c>
      <c r="HV39" s="77" t="str">
        <f t="shared" si="20"/>
        <v/>
      </c>
      <c r="HW39" s="78" t="str">
        <f t="shared" si="21"/>
        <v/>
      </c>
      <c r="HX39" s="88" t="str">
        <f t="shared" si="22"/>
        <v/>
      </c>
      <c r="HY39" s="68" t="str">
        <v>0,0,0,1</v>
      </c>
      <c r="HZ39" s="75">
        <f t="shared" si="23"/>
        <v>2</v>
      </c>
      <c r="IA39" s="75">
        <f t="shared" si="24"/>
        <v>4</v>
      </c>
      <c r="IB39" s="387">
        <f t="shared" si="25"/>
        <v>99999</v>
      </c>
      <c r="IC39" s="143">
        <f t="shared" si="26"/>
        <v>99999</v>
      </c>
      <c r="ID39" s="75">
        <f t="shared" si="43"/>
        <v>99999</v>
      </c>
      <c r="IE39" s="76">
        <f t="shared" si="27"/>
        <v>99999</v>
      </c>
      <c r="IF39" s="446">
        <f t="shared" si="28"/>
        <v>99999</v>
      </c>
      <c r="IG39" s="88">
        <f t="shared" si="55"/>
        <v>99999</v>
      </c>
      <c r="IH39" s="30">
        <f t="shared" si="30"/>
        <v>99999</v>
      </c>
      <c r="II39" s="55">
        <f t="shared" si="31"/>
        <v>99999</v>
      </c>
      <c r="IJ39" s="133" t="str">
        <f t="shared" si="32"/>
        <v>-</v>
      </c>
      <c r="IK39" s="52"/>
      <c r="IL39" s="145"/>
      <c r="IM39" s="145"/>
      <c r="IN39" s="145"/>
      <c r="IO39" s="141">
        <f t="shared" si="58"/>
        <v>99999</v>
      </c>
      <c r="IP39" s="75">
        <f t="shared" si="59"/>
        <v>99999</v>
      </c>
      <c r="IQ39" s="387" t="str">
        <f t="shared" si="61"/>
        <v>-</v>
      </c>
      <c r="IR39" s="142">
        <f t="shared" si="35"/>
        <v>99999</v>
      </c>
      <c r="IS39" s="146"/>
      <c r="IT39" s="389"/>
      <c r="IU39" s="389"/>
      <c r="IV39" s="146"/>
      <c r="IW39" s="7">
        <v>34</v>
      </c>
      <c r="IX39" s="1" t="str">
        <f t="shared" si="52"/>
        <v/>
      </c>
      <c r="IY39" s="7" t="str">
        <f t="shared" si="49"/>
        <v/>
      </c>
      <c r="IZ39" s="223" t="str" cm="1">
        <f t="array" ref="IZ39">IF(IW39&lt;=$HH$1-1,
IF(IX39&lt;&gt;IX38,
INDEX($M$6:$GP$190,1,IY39+1),INDEX($M$6:$GP$190,MIN(IY39,IY38)+1,MAX(IY39,IY38)+1))+IF(IX39&lt;&gt;IX40,INDEX($M$6:$GP$190,1,IY39+1),0),"")</f>
        <v/>
      </c>
      <c r="JA39" s="7" t="str">
        <f t="shared" si="50"/>
        <v/>
      </c>
    </row>
    <row r="40" spans="1:261" ht="16" x14ac:dyDescent="0.2">
      <c r="A40" s="217"/>
      <c r="B40" s="1">
        <v>35</v>
      </c>
      <c r="C40" s="188">
        <f t="shared" si="4"/>
        <v>0</v>
      </c>
      <c r="D40" s="54" t="str">
        <f t="shared" si="5"/>
        <v/>
      </c>
      <c r="E40" s="18" t="str">
        <f t="shared" si="6"/>
        <v/>
      </c>
      <c r="F40" s="1" t="str">
        <f t="shared" ca="1" si="7"/>
        <v/>
      </c>
      <c r="G40" s="1"/>
      <c r="K40" s="7"/>
      <c r="L40" s="291">
        <v>34</v>
      </c>
      <c r="M40" s="220"/>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t="s">
        <v>11</v>
      </c>
      <c r="AV40" s="182">
        <v>99999</v>
      </c>
      <c r="AW40" s="182">
        <v>99999</v>
      </c>
      <c r="AX40" s="182">
        <v>99999</v>
      </c>
      <c r="AY40" s="182">
        <v>99999</v>
      </c>
      <c r="AZ40" s="182">
        <v>99999</v>
      </c>
      <c r="BA40" s="182">
        <v>99999</v>
      </c>
      <c r="BB40" s="182">
        <v>99999</v>
      </c>
      <c r="BC40" s="182">
        <v>99999</v>
      </c>
      <c r="BD40" s="182">
        <v>99999</v>
      </c>
      <c r="BE40" s="182">
        <v>99999</v>
      </c>
      <c r="BF40" s="182">
        <v>99999</v>
      </c>
      <c r="BG40" s="182">
        <v>99999</v>
      </c>
      <c r="BH40" s="182">
        <v>99999</v>
      </c>
      <c r="BI40" s="182">
        <v>99999</v>
      </c>
      <c r="BJ40" s="182">
        <v>99999</v>
      </c>
      <c r="BK40" s="182">
        <v>99999</v>
      </c>
      <c r="BL40" s="182">
        <v>99999</v>
      </c>
      <c r="BM40" s="182">
        <v>99999</v>
      </c>
      <c r="BN40" s="182">
        <v>99999</v>
      </c>
      <c r="BO40" s="182">
        <v>99999</v>
      </c>
      <c r="BP40" s="182">
        <v>99999</v>
      </c>
      <c r="BQ40" s="182">
        <v>99999</v>
      </c>
      <c r="BR40" s="182">
        <v>99999</v>
      </c>
      <c r="BS40" s="182">
        <v>99999</v>
      </c>
      <c r="BT40" s="182">
        <v>99999</v>
      </c>
      <c r="BU40" s="182">
        <v>99999</v>
      </c>
      <c r="BV40" s="182">
        <v>99999</v>
      </c>
      <c r="BW40" s="182">
        <v>99999</v>
      </c>
      <c r="BX40" s="182">
        <v>99999</v>
      </c>
      <c r="BY40" s="182">
        <v>99999</v>
      </c>
      <c r="BZ40" s="182">
        <v>99999</v>
      </c>
      <c r="CA40" s="182">
        <v>99999</v>
      </c>
      <c r="CB40" s="182">
        <v>99999</v>
      </c>
      <c r="CC40" s="182">
        <v>99999</v>
      </c>
      <c r="CD40" s="182">
        <v>99999</v>
      </c>
      <c r="CE40" s="182">
        <v>99999</v>
      </c>
      <c r="CF40" s="182">
        <v>99999</v>
      </c>
      <c r="CG40" s="182">
        <v>99999</v>
      </c>
      <c r="CH40" s="182">
        <v>99999</v>
      </c>
      <c r="CI40" s="182">
        <v>99999</v>
      </c>
      <c r="CJ40" s="182">
        <v>99999</v>
      </c>
      <c r="CK40" s="182">
        <v>99999</v>
      </c>
      <c r="CL40" s="182">
        <v>99999</v>
      </c>
      <c r="CM40" s="182">
        <v>99999</v>
      </c>
      <c r="CN40" s="182">
        <v>99999</v>
      </c>
      <c r="CO40" s="183">
        <v>99999</v>
      </c>
      <c r="CP40" s="183">
        <v>99999</v>
      </c>
      <c r="CQ40" s="183">
        <v>99999</v>
      </c>
      <c r="CR40" s="183">
        <v>99999</v>
      </c>
      <c r="CS40" s="183">
        <v>99999</v>
      </c>
      <c r="CT40" s="183">
        <v>99999</v>
      </c>
      <c r="CU40" s="183">
        <v>99999</v>
      </c>
      <c r="CV40" s="183">
        <v>99999</v>
      </c>
      <c r="CW40" s="183">
        <v>99999</v>
      </c>
      <c r="CX40" s="183">
        <v>99999</v>
      </c>
      <c r="CY40" s="183">
        <v>99999</v>
      </c>
      <c r="CZ40" s="183">
        <v>99999</v>
      </c>
      <c r="DA40" s="183">
        <v>99999</v>
      </c>
      <c r="DB40" s="183">
        <v>99999</v>
      </c>
      <c r="DC40" s="183">
        <v>99999</v>
      </c>
      <c r="DD40" s="183">
        <v>99999</v>
      </c>
      <c r="DE40" s="183">
        <v>99999</v>
      </c>
      <c r="DF40" s="183">
        <v>99999</v>
      </c>
      <c r="DG40" s="183">
        <v>99999</v>
      </c>
      <c r="DH40" s="183">
        <v>99999</v>
      </c>
      <c r="DI40" s="183">
        <v>99999</v>
      </c>
      <c r="DJ40" s="183">
        <v>99999</v>
      </c>
      <c r="DK40" s="183">
        <v>99999</v>
      </c>
      <c r="DL40" s="183">
        <v>99999</v>
      </c>
      <c r="DM40" s="183">
        <v>99999</v>
      </c>
      <c r="DN40" s="183">
        <v>99999</v>
      </c>
      <c r="DO40" s="183">
        <v>99999</v>
      </c>
      <c r="DP40" s="183">
        <v>99999</v>
      </c>
      <c r="DQ40" s="183">
        <v>99999</v>
      </c>
      <c r="DR40" s="183">
        <v>99999</v>
      </c>
      <c r="DS40" s="183">
        <v>99999</v>
      </c>
      <c r="DT40" s="183">
        <v>99999</v>
      </c>
      <c r="DU40" s="183">
        <v>99999</v>
      </c>
      <c r="DV40" s="183">
        <v>99999</v>
      </c>
      <c r="DW40" s="183">
        <v>99999</v>
      </c>
      <c r="DX40" s="183">
        <v>99999</v>
      </c>
      <c r="DY40" s="183">
        <v>99999</v>
      </c>
      <c r="DZ40" s="183">
        <v>99999</v>
      </c>
      <c r="EA40" s="183">
        <v>99999</v>
      </c>
      <c r="EB40" s="183">
        <v>99999</v>
      </c>
      <c r="EC40" s="183">
        <v>99999</v>
      </c>
      <c r="ED40" s="183">
        <v>99999</v>
      </c>
      <c r="EE40" s="183">
        <v>99999</v>
      </c>
      <c r="EF40" s="183">
        <v>99999</v>
      </c>
      <c r="EG40" s="183">
        <v>99999</v>
      </c>
      <c r="EH40" s="183">
        <v>99999</v>
      </c>
      <c r="EI40" s="183">
        <v>99999</v>
      </c>
      <c r="EJ40" s="183">
        <v>99999</v>
      </c>
      <c r="EK40" s="183">
        <v>99999</v>
      </c>
      <c r="EL40" s="183">
        <v>99999</v>
      </c>
      <c r="EM40" s="183">
        <v>99999</v>
      </c>
      <c r="EN40" s="183">
        <v>99999</v>
      </c>
      <c r="EO40" s="183">
        <v>99999</v>
      </c>
      <c r="EP40" s="183">
        <v>99999</v>
      </c>
      <c r="EQ40" s="183">
        <v>99999</v>
      </c>
      <c r="ER40" s="183">
        <v>99999</v>
      </c>
      <c r="ES40" s="183">
        <v>99999</v>
      </c>
      <c r="ET40" s="183">
        <v>99999</v>
      </c>
      <c r="EU40" s="183">
        <v>99999</v>
      </c>
      <c r="EV40" s="183">
        <v>99999</v>
      </c>
      <c r="EW40" s="183">
        <v>99999</v>
      </c>
      <c r="EX40" s="183">
        <v>99999</v>
      </c>
      <c r="EY40" s="183">
        <v>99999</v>
      </c>
      <c r="EZ40" s="183">
        <v>99999</v>
      </c>
      <c r="FA40" s="183">
        <v>99999</v>
      </c>
      <c r="FB40" s="183">
        <v>99999</v>
      </c>
      <c r="FC40" s="183">
        <v>99999</v>
      </c>
      <c r="FD40" s="183">
        <v>99999</v>
      </c>
      <c r="FE40" s="183">
        <v>99999</v>
      </c>
      <c r="FF40" s="183">
        <v>99999</v>
      </c>
      <c r="FG40" s="183">
        <v>99999</v>
      </c>
      <c r="FH40" s="183">
        <v>99999</v>
      </c>
      <c r="FI40" s="183">
        <v>99999</v>
      </c>
      <c r="FJ40" s="183">
        <v>99999</v>
      </c>
      <c r="FK40" s="183">
        <v>99999</v>
      </c>
      <c r="FL40" s="183">
        <v>99999</v>
      </c>
      <c r="FM40" s="183">
        <v>99999</v>
      </c>
      <c r="FN40" s="183">
        <v>99999</v>
      </c>
      <c r="FO40" s="183">
        <v>99999</v>
      </c>
      <c r="FP40" s="183">
        <v>99999</v>
      </c>
      <c r="FQ40" s="183">
        <v>99999</v>
      </c>
      <c r="FR40" s="183">
        <v>99999</v>
      </c>
      <c r="FS40" s="183">
        <v>99999</v>
      </c>
      <c r="FT40" s="183">
        <v>99999</v>
      </c>
      <c r="FU40" s="183">
        <v>99999</v>
      </c>
      <c r="FV40" s="183">
        <v>99999</v>
      </c>
      <c r="FW40" s="183">
        <v>99999</v>
      </c>
      <c r="FX40" s="183">
        <v>99999</v>
      </c>
      <c r="FY40" s="183">
        <v>99999</v>
      </c>
      <c r="FZ40" s="183">
        <v>99999</v>
      </c>
      <c r="GA40" s="183">
        <v>99999</v>
      </c>
      <c r="GB40" s="183">
        <v>99999</v>
      </c>
      <c r="GC40" s="183">
        <v>99999</v>
      </c>
      <c r="GD40" s="183">
        <v>99999</v>
      </c>
      <c r="GE40" s="183">
        <v>99999</v>
      </c>
      <c r="GF40" s="183">
        <v>99999</v>
      </c>
      <c r="GG40" s="183">
        <v>99999</v>
      </c>
      <c r="GH40" s="183">
        <v>99999</v>
      </c>
      <c r="GI40" s="132">
        <v>99999</v>
      </c>
      <c r="GJ40" s="132">
        <v>99999</v>
      </c>
      <c r="GK40" s="132">
        <v>99999</v>
      </c>
      <c r="GL40" s="132">
        <v>99999</v>
      </c>
      <c r="GM40" s="132">
        <v>99999</v>
      </c>
      <c r="GN40" s="132">
        <v>99999</v>
      </c>
      <c r="GO40" s="132">
        <v>99999</v>
      </c>
      <c r="GP40" s="132">
        <v>99999</v>
      </c>
      <c r="GQ40" s="28">
        <v>34</v>
      </c>
      <c r="GR40" s="128">
        <v>5</v>
      </c>
      <c r="GS40" s="55" t="str">
        <f t="shared" si="10"/>
        <v>NFS</v>
      </c>
      <c r="GT40" s="55" t="str">
        <f t="shared" si="37"/>
        <v>-</v>
      </c>
      <c r="GU40" s="29"/>
      <c r="GV40" s="56" t="str">
        <f t="shared" si="42"/>
        <v>,</v>
      </c>
      <c r="GW40" s="59" t="str">
        <f t="shared" si="38"/>
        <v>,</v>
      </c>
      <c r="GX40" s="29">
        <v>35</v>
      </c>
      <c r="GY40" s="85"/>
      <c r="GZ40" s="87" t="str">
        <f t="shared" si="39"/>
        <v/>
      </c>
      <c r="HA40" s="83" t="str">
        <v>0,0,0,0</v>
      </c>
      <c r="HB40" s="56">
        <f t="shared" si="11"/>
        <v>2</v>
      </c>
      <c r="HC40" s="56">
        <f t="shared" si="12"/>
        <v>4</v>
      </c>
      <c r="HD40" s="55">
        <f t="shared" si="60"/>
        <v>99999</v>
      </c>
      <c r="HE40" s="219">
        <f t="shared" si="13"/>
        <v>99999</v>
      </c>
      <c r="HF40" s="55">
        <f t="shared" si="14"/>
        <v>99999</v>
      </c>
      <c r="HG40" s="108" t="str">
        <f t="shared" si="15"/>
        <v>NFS</v>
      </c>
      <c r="HH40" s="85">
        <f t="shared" si="16"/>
        <v>0</v>
      </c>
      <c r="HI40" s="106" t="str">
        <f t="shared" si="17"/>
        <v/>
      </c>
      <c r="HJ40" s="29">
        <v>35</v>
      </c>
      <c r="HK40" s="85" t="str">
        <f t="shared" si="18"/>
        <v/>
      </c>
      <c r="HL40" s="85" t="str">
        <f t="shared" si="40"/>
        <v/>
      </c>
      <c r="HM40" s="55" t="str" cm="1">
        <f t="array" ref="HM40">IF(HJ40&lt;=$HH$1-1,IF(HK40&lt;&gt;HK39,INDEX($M$6:$GP$190,1,HL40+1),INDEX($M$6:$GP$190,MIN(HL40,HL39)+1,MAX(HL40,HL39)+1))+IF(HK40&lt;&gt;HK41,INDEX($M$6:$GP$190,1,HL40+1),0),"")</f>
        <v/>
      </c>
      <c r="HN40" s="29" t="str">
        <f>IF(HJ40&lt;=$HH$1-1,ROUND(#REF!,3)&amp;","&amp;#REF!,"")</f>
        <v/>
      </c>
      <c r="HO40" s="111"/>
      <c r="HP40" s="29"/>
      <c r="HQ40" s="29"/>
      <c r="HR40" s="40"/>
      <c r="HU40" s="75">
        <v>35</v>
      </c>
      <c r="HV40" s="77" t="str">
        <f t="shared" si="20"/>
        <v/>
      </c>
      <c r="HW40" s="78" t="str">
        <f t="shared" si="21"/>
        <v/>
      </c>
      <c r="HX40" s="88" t="str">
        <f t="shared" si="22"/>
        <v/>
      </c>
      <c r="HY40" s="68" t="str">
        <v>0,0,0,1</v>
      </c>
      <c r="HZ40" s="75">
        <f t="shared" si="23"/>
        <v>2</v>
      </c>
      <c r="IA40" s="75">
        <f t="shared" si="24"/>
        <v>4</v>
      </c>
      <c r="IB40" s="75">
        <f t="shared" ref="IB40:IB69" si="62">_xlfn.NUMBERVALUE(IF(AND(HU40&lt;&gt;$HV$3,HU40&lt;=$HP$4),_xlfn.NUMBERVALUE(MID(HY40,1,HZ40-1)),99999))</f>
        <v>99999</v>
      </c>
      <c r="IC40" s="143">
        <f t="shared" si="26"/>
        <v>99999</v>
      </c>
      <c r="ID40" s="75">
        <f t="shared" si="43"/>
        <v>99999</v>
      </c>
      <c r="IE40" s="76">
        <f t="shared" si="27"/>
        <v>99999</v>
      </c>
      <c r="IF40" s="86">
        <f t="shared" ref="IF40:IF58" si="63">IF(HU40&lt;=$J$2,HU40,99999)</f>
        <v>99999</v>
      </c>
      <c r="IG40" s="88">
        <f t="shared" si="55"/>
        <v>99999</v>
      </c>
      <c r="IH40" s="30">
        <f t="shared" si="30"/>
        <v>99999</v>
      </c>
      <c r="II40" s="55">
        <f t="shared" si="31"/>
        <v>99999</v>
      </c>
      <c r="IJ40" s="133" t="str">
        <f t="shared" si="32"/>
        <v>-</v>
      </c>
      <c r="IK40" s="52"/>
      <c r="IL40" s="145"/>
      <c r="IM40" s="145"/>
      <c r="IN40" s="145"/>
      <c r="IO40" s="141">
        <f t="shared" si="58"/>
        <v>99999</v>
      </c>
      <c r="IP40" s="75">
        <f t="shared" si="59"/>
        <v>99999</v>
      </c>
      <c r="IQ40" s="387" t="str">
        <f t="shared" si="61"/>
        <v>-</v>
      </c>
      <c r="IR40" s="142">
        <f t="shared" si="35"/>
        <v>99999</v>
      </c>
      <c r="IS40" s="146"/>
      <c r="IT40" s="389"/>
      <c r="IU40" s="389"/>
      <c r="IV40" s="146"/>
      <c r="IW40" s="7">
        <v>35</v>
      </c>
      <c r="IX40" s="1" t="str">
        <f t="shared" si="52"/>
        <v/>
      </c>
      <c r="IY40" s="7" t="str">
        <f t="shared" si="49"/>
        <v/>
      </c>
      <c r="IZ40" s="223" t="str" cm="1">
        <f t="array" ref="IZ40">IF(IW40&lt;=$HH$1-1,
IF(IX40&lt;&gt;IX39,
INDEX($M$6:$GP$190,1,IY40+1),INDEX($M$6:$GP$190,MIN(IY40,IY39)+1,MAX(IY40,IY39)+1))+IF(IX40&lt;&gt;IX41,INDEX($M$6:$GP$190,1,IY40+1),0),"")</f>
        <v/>
      </c>
      <c r="JA40" s="7" t="str">
        <f t="shared" si="50"/>
        <v/>
      </c>
    </row>
    <row r="41" spans="1:261" ht="16" x14ac:dyDescent="0.2">
      <c r="A41" s="217"/>
      <c r="B41" s="1">
        <v>36</v>
      </c>
      <c r="C41" s="188">
        <f t="shared" si="4"/>
        <v>0</v>
      </c>
      <c r="D41" s="54" t="str">
        <f t="shared" si="5"/>
        <v/>
      </c>
      <c r="E41" s="18" t="str">
        <f t="shared" si="6"/>
        <v/>
      </c>
      <c r="F41" s="1" t="str">
        <f t="shared" ca="1" si="7"/>
        <v/>
      </c>
      <c r="G41" s="1"/>
      <c r="K41" s="7"/>
      <c r="L41" s="291">
        <v>35</v>
      </c>
      <c r="M41" s="220"/>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t="s">
        <v>11</v>
      </c>
      <c r="AW41" s="182">
        <v>99999</v>
      </c>
      <c r="AX41" s="182">
        <v>99999</v>
      </c>
      <c r="AY41" s="182">
        <v>99999</v>
      </c>
      <c r="AZ41" s="182">
        <v>99999</v>
      </c>
      <c r="BA41" s="182">
        <v>99999</v>
      </c>
      <c r="BB41" s="182">
        <v>99999</v>
      </c>
      <c r="BC41" s="182">
        <v>99999</v>
      </c>
      <c r="BD41" s="182">
        <v>99999</v>
      </c>
      <c r="BE41" s="182">
        <v>99999</v>
      </c>
      <c r="BF41" s="182">
        <v>99999</v>
      </c>
      <c r="BG41" s="182">
        <v>99999</v>
      </c>
      <c r="BH41" s="182">
        <v>99999</v>
      </c>
      <c r="BI41" s="182">
        <v>99999</v>
      </c>
      <c r="BJ41" s="182">
        <v>99999</v>
      </c>
      <c r="BK41" s="182">
        <v>99999</v>
      </c>
      <c r="BL41" s="182">
        <v>99999</v>
      </c>
      <c r="BM41" s="182">
        <v>99999</v>
      </c>
      <c r="BN41" s="182">
        <v>99999</v>
      </c>
      <c r="BO41" s="182">
        <v>99999</v>
      </c>
      <c r="BP41" s="182">
        <v>99999</v>
      </c>
      <c r="BQ41" s="182">
        <v>99999</v>
      </c>
      <c r="BR41" s="182">
        <v>99999</v>
      </c>
      <c r="BS41" s="182">
        <v>99999</v>
      </c>
      <c r="BT41" s="182">
        <v>99999</v>
      </c>
      <c r="BU41" s="182">
        <v>99999</v>
      </c>
      <c r="BV41" s="182">
        <v>99999</v>
      </c>
      <c r="BW41" s="182">
        <v>99999</v>
      </c>
      <c r="BX41" s="182">
        <v>99999</v>
      </c>
      <c r="BY41" s="182">
        <v>99999</v>
      </c>
      <c r="BZ41" s="182">
        <v>99999</v>
      </c>
      <c r="CA41" s="182">
        <v>99999</v>
      </c>
      <c r="CB41" s="182">
        <v>99999</v>
      </c>
      <c r="CC41" s="182">
        <v>99999</v>
      </c>
      <c r="CD41" s="182">
        <v>99999</v>
      </c>
      <c r="CE41" s="182">
        <v>99999</v>
      </c>
      <c r="CF41" s="182">
        <v>99999</v>
      </c>
      <c r="CG41" s="182">
        <v>99999</v>
      </c>
      <c r="CH41" s="182">
        <v>99999</v>
      </c>
      <c r="CI41" s="182">
        <v>99999</v>
      </c>
      <c r="CJ41" s="182">
        <v>99999</v>
      </c>
      <c r="CK41" s="182">
        <v>99999</v>
      </c>
      <c r="CL41" s="182">
        <v>99999</v>
      </c>
      <c r="CM41" s="182">
        <v>99999</v>
      </c>
      <c r="CN41" s="182">
        <v>99999</v>
      </c>
      <c r="CO41" s="183">
        <v>99999</v>
      </c>
      <c r="CP41" s="183">
        <v>99999</v>
      </c>
      <c r="CQ41" s="183">
        <v>99999</v>
      </c>
      <c r="CR41" s="183">
        <v>99999</v>
      </c>
      <c r="CS41" s="183">
        <v>99999</v>
      </c>
      <c r="CT41" s="183">
        <v>99999</v>
      </c>
      <c r="CU41" s="183">
        <v>99999</v>
      </c>
      <c r="CV41" s="183">
        <v>99999</v>
      </c>
      <c r="CW41" s="183">
        <v>99999</v>
      </c>
      <c r="CX41" s="183">
        <v>99999</v>
      </c>
      <c r="CY41" s="183">
        <v>99999</v>
      </c>
      <c r="CZ41" s="183">
        <v>99999</v>
      </c>
      <c r="DA41" s="183">
        <v>99999</v>
      </c>
      <c r="DB41" s="183">
        <v>99999</v>
      </c>
      <c r="DC41" s="183">
        <v>99999</v>
      </c>
      <c r="DD41" s="183">
        <v>99999</v>
      </c>
      <c r="DE41" s="183">
        <v>99999</v>
      </c>
      <c r="DF41" s="183">
        <v>99999</v>
      </c>
      <c r="DG41" s="183">
        <v>99999</v>
      </c>
      <c r="DH41" s="183">
        <v>99999</v>
      </c>
      <c r="DI41" s="183">
        <v>99999</v>
      </c>
      <c r="DJ41" s="183">
        <v>99999</v>
      </c>
      <c r="DK41" s="183">
        <v>99999</v>
      </c>
      <c r="DL41" s="183">
        <v>99999</v>
      </c>
      <c r="DM41" s="183">
        <v>99999</v>
      </c>
      <c r="DN41" s="183">
        <v>99999</v>
      </c>
      <c r="DO41" s="183">
        <v>99999</v>
      </c>
      <c r="DP41" s="183">
        <v>99999</v>
      </c>
      <c r="DQ41" s="183">
        <v>99999</v>
      </c>
      <c r="DR41" s="183">
        <v>99999</v>
      </c>
      <c r="DS41" s="183">
        <v>99999</v>
      </c>
      <c r="DT41" s="183">
        <v>99999</v>
      </c>
      <c r="DU41" s="183">
        <v>99999</v>
      </c>
      <c r="DV41" s="183">
        <v>99999</v>
      </c>
      <c r="DW41" s="183">
        <v>99999</v>
      </c>
      <c r="DX41" s="183">
        <v>99999</v>
      </c>
      <c r="DY41" s="183">
        <v>99999</v>
      </c>
      <c r="DZ41" s="183">
        <v>99999</v>
      </c>
      <c r="EA41" s="183">
        <v>99999</v>
      </c>
      <c r="EB41" s="183">
        <v>99999</v>
      </c>
      <c r="EC41" s="183">
        <v>99999</v>
      </c>
      <c r="ED41" s="183">
        <v>99999</v>
      </c>
      <c r="EE41" s="183">
        <v>99999</v>
      </c>
      <c r="EF41" s="183">
        <v>99999</v>
      </c>
      <c r="EG41" s="183">
        <v>99999</v>
      </c>
      <c r="EH41" s="183">
        <v>99999</v>
      </c>
      <c r="EI41" s="183">
        <v>99999</v>
      </c>
      <c r="EJ41" s="183">
        <v>99999</v>
      </c>
      <c r="EK41" s="183">
        <v>99999</v>
      </c>
      <c r="EL41" s="183">
        <v>99999</v>
      </c>
      <c r="EM41" s="183">
        <v>99999</v>
      </c>
      <c r="EN41" s="183">
        <v>99999</v>
      </c>
      <c r="EO41" s="183">
        <v>99999</v>
      </c>
      <c r="EP41" s="183">
        <v>99999</v>
      </c>
      <c r="EQ41" s="183">
        <v>99999</v>
      </c>
      <c r="ER41" s="183">
        <v>99999</v>
      </c>
      <c r="ES41" s="183">
        <v>99999</v>
      </c>
      <c r="ET41" s="183">
        <v>99999</v>
      </c>
      <c r="EU41" s="183">
        <v>99999</v>
      </c>
      <c r="EV41" s="183">
        <v>99999</v>
      </c>
      <c r="EW41" s="183">
        <v>99999</v>
      </c>
      <c r="EX41" s="183">
        <v>99999</v>
      </c>
      <c r="EY41" s="183">
        <v>99999</v>
      </c>
      <c r="EZ41" s="183">
        <v>99999</v>
      </c>
      <c r="FA41" s="183">
        <v>99999</v>
      </c>
      <c r="FB41" s="183">
        <v>99999</v>
      </c>
      <c r="FC41" s="183">
        <v>99999</v>
      </c>
      <c r="FD41" s="183">
        <v>99999</v>
      </c>
      <c r="FE41" s="183">
        <v>99999</v>
      </c>
      <c r="FF41" s="183">
        <v>99999</v>
      </c>
      <c r="FG41" s="183">
        <v>99999</v>
      </c>
      <c r="FH41" s="183">
        <v>99999</v>
      </c>
      <c r="FI41" s="183">
        <v>99999</v>
      </c>
      <c r="FJ41" s="183">
        <v>99999</v>
      </c>
      <c r="FK41" s="183">
        <v>99999</v>
      </c>
      <c r="FL41" s="183">
        <v>99999</v>
      </c>
      <c r="FM41" s="183">
        <v>99999</v>
      </c>
      <c r="FN41" s="183">
        <v>99999</v>
      </c>
      <c r="FO41" s="183">
        <v>99999</v>
      </c>
      <c r="FP41" s="183">
        <v>99999</v>
      </c>
      <c r="FQ41" s="183">
        <v>99999</v>
      </c>
      <c r="FR41" s="183">
        <v>99999</v>
      </c>
      <c r="FS41" s="183">
        <v>99999</v>
      </c>
      <c r="FT41" s="183">
        <v>99999</v>
      </c>
      <c r="FU41" s="183">
        <v>99999</v>
      </c>
      <c r="FV41" s="183">
        <v>99999</v>
      </c>
      <c r="FW41" s="183">
        <v>99999</v>
      </c>
      <c r="FX41" s="183">
        <v>99999</v>
      </c>
      <c r="FY41" s="183">
        <v>99999</v>
      </c>
      <c r="FZ41" s="183">
        <v>99999</v>
      </c>
      <c r="GA41" s="183">
        <v>99999</v>
      </c>
      <c r="GB41" s="183">
        <v>99999</v>
      </c>
      <c r="GC41" s="183">
        <v>99999</v>
      </c>
      <c r="GD41" s="183">
        <v>99999</v>
      </c>
      <c r="GE41" s="183">
        <v>99999</v>
      </c>
      <c r="GF41" s="183">
        <v>99999</v>
      </c>
      <c r="GG41" s="183">
        <v>99999</v>
      </c>
      <c r="GH41" s="183">
        <v>99999</v>
      </c>
      <c r="GI41" s="132">
        <v>99999</v>
      </c>
      <c r="GJ41" s="132">
        <v>99999</v>
      </c>
      <c r="GK41" s="132">
        <v>99999</v>
      </c>
      <c r="GL41" s="132">
        <v>99999</v>
      </c>
      <c r="GM41" s="132">
        <v>99999</v>
      </c>
      <c r="GN41" s="132">
        <v>99999</v>
      </c>
      <c r="GO41" s="132">
        <v>99999</v>
      </c>
      <c r="GP41" s="132">
        <v>99999</v>
      </c>
      <c r="GQ41" s="28">
        <v>35</v>
      </c>
      <c r="GR41" s="128">
        <v>10</v>
      </c>
      <c r="GS41" s="55" t="str">
        <f t="shared" si="10"/>
        <v>NFS</v>
      </c>
      <c r="GT41" s="55" t="str">
        <f t="shared" si="37"/>
        <v>-</v>
      </c>
      <c r="GU41" s="29"/>
      <c r="GV41" s="56" t="str">
        <f t="shared" si="42"/>
        <v>,</v>
      </c>
      <c r="GW41" s="59" t="str">
        <f t="shared" si="38"/>
        <v>,</v>
      </c>
      <c r="GX41" s="29">
        <v>36</v>
      </c>
      <c r="GY41" s="85"/>
      <c r="GZ41" s="87" t="str">
        <f t="shared" si="39"/>
        <v/>
      </c>
      <c r="HA41" s="83" t="str">
        <v>0,0,0,0</v>
      </c>
      <c r="HB41" s="56">
        <f t="shared" si="11"/>
        <v>2</v>
      </c>
      <c r="HC41" s="56">
        <f t="shared" si="12"/>
        <v>4</v>
      </c>
      <c r="HD41" s="55">
        <f t="shared" si="60"/>
        <v>99999</v>
      </c>
      <c r="HE41" s="219">
        <f t="shared" si="13"/>
        <v>99999</v>
      </c>
      <c r="HF41" s="55">
        <f t="shared" si="14"/>
        <v>99999</v>
      </c>
      <c r="HG41" s="108" t="str">
        <f t="shared" si="15"/>
        <v>NFS</v>
      </c>
      <c r="HH41" s="85">
        <f t="shared" si="16"/>
        <v>0</v>
      </c>
      <c r="HI41" s="106" t="str">
        <f t="shared" si="17"/>
        <v/>
      </c>
      <c r="HJ41" s="29">
        <v>36</v>
      </c>
      <c r="HK41" s="85" t="str">
        <f t="shared" si="18"/>
        <v/>
      </c>
      <c r="HL41" s="85" t="str">
        <f t="shared" si="40"/>
        <v/>
      </c>
      <c r="HM41" s="55" t="str" cm="1">
        <f t="array" ref="HM41">IF(HJ41&lt;=$HH$1-1,IF(HK41&lt;&gt;HK40,INDEX($M$6:$GP$190,1,HL41+1),INDEX($M$6:$GP$190,MIN(HL41,HL40)+1,MAX(HL41,HL40)+1))+IF(HK41&lt;&gt;HK42,INDEX($M$6:$GP$190,1,HL41+1),0),"")</f>
        <v/>
      </c>
      <c r="HN41" s="29" t="str">
        <f>IF(HJ41&lt;=$HH$1-1,ROUND(#REF!,3)&amp;","&amp;#REF!,"")</f>
        <v/>
      </c>
      <c r="HO41" s="111"/>
      <c r="HP41" s="435"/>
      <c r="HQ41" s="29"/>
      <c r="HR41" s="40"/>
      <c r="HU41" s="75">
        <v>36</v>
      </c>
      <c r="HV41" s="77" t="str">
        <f t="shared" si="20"/>
        <v/>
      </c>
      <c r="HW41" s="78" t="str">
        <f t="shared" si="21"/>
        <v/>
      </c>
      <c r="HX41" s="88" t="str">
        <f t="shared" si="22"/>
        <v/>
      </c>
      <c r="HY41" s="68" t="str">
        <v>0,0,0,1</v>
      </c>
      <c r="HZ41" s="75">
        <f t="shared" si="23"/>
        <v>2</v>
      </c>
      <c r="IA41" s="75">
        <f t="shared" si="24"/>
        <v>4</v>
      </c>
      <c r="IB41" s="75">
        <f t="shared" si="62"/>
        <v>99999</v>
      </c>
      <c r="IC41" s="143">
        <f t="shared" si="26"/>
        <v>99999</v>
      </c>
      <c r="ID41" s="75">
        <f t="shared" si="43"/>
        <v>99999</v>
      </c>
      <c r="IE41" s="76">
        <f t="shared" si="27"/>
        <v>99999</v>
      </c>
      <c r="IF41" s="86">
        <f t="shared" si="63"/>
        <v>99999</v>
      </c>
      <c r="IG41" s="88">
        <f t="shared" si="55"/>
        <v>99999</v>
      </c>
      <c r="IH41" s="30">
        <f t="shared" si="30"/>
        <v>99999</v>
      </c>
      <c r="II41" s="55">
        <f t="shared" si="31"/>
        <v>99999</v>
      </c>
      <c r="IJ41" s="133" t="str">
        <f t="shared" si="32"/>
        <v>-</v>
      </c>
      <c r="IK41" s="52"/>
      <c r="IL41" s="145"/>
      <c r="IM41" s="145"/>
      <c r="IN41" s="145"/>
      <c r="IO41" s="141">
        <f t="shared" si="58"/>
        <v>99999</v>
      </c>
      <c r="IP41" s="75">
        <f t="shared" si="59"/>
        <v>99999</v>
      </c>
      <c r="IQ41" s="387" t="str">
        <f t="shared" si="61"/>
        <v>-</v>
      </c>
      <c r="IR41" s="142">
        <f t="shared" si="35"/>
        <v>99999</v>
      </c>
      <c r="IS41" s="146"/>
      <c r="IT41" s="389"/>
      <c r="IU41" s="389"/>
      <c r="IV41" s="146"/>
      <c r="IW41" s="7">
        <v>36</v>
      </c>
      <c r="IX41" s="1" t="str">
        <f t="shared" si="52"/>
        <v/>
      </c>
      <c r="IY41" s="7" t="str">
        <f t="shared" si="49"/>
        <v/>
      </c>
      <c r="IZ41" s="223" t="str" cm="1">
        <f t="array" ref="IZ41">IF(IW41&lt;=$HH$1-1,
IF(IX41&lt;&gt;IX40,
INDEX($M$6:$GP$190,1,IY41+1),INDEX($M$6:$GP$190,MIN(IY41,IY40)+1,MAX(IY41,IY40)+1))+IF(IX41&lt;&gt;IX42,INDEX($M$6:$GP$190,1,IY41+1),0),"")</f>
        <v/>
      </c>
      <c r="JA41" s="7" t="str">
        <f t="shared" si="50"/>
        <v/>
      </c>
    </row>
    <row r="42" spans="1:261" ht="16" x14ac:dyDescent="0.2">
      <c r="A42" s="217"/>
      <c r="B42" s="1">
        <v>37</v>
      </c>
      <c r="C42" s="188">
        <f t="shared" si="4"/>
        <v>0</v>
      </c>
      <c r="D42" s="54" t="str">
        <f t="shared" si="5"/>
        <v/>
      </c>
      <c r="E42" s="18" t="str">
        <f t="shared" si="6"/>
        <v/>
      </c>
      <c r="F42" s="1" t="str">
        <f t="shared" ca="1" si="7"/>
        <v/>
      </c>
      <c r="G42" s="1"/>
      <c r="K42" s="7"/>
      <c r="L42" s="291">
        <v>36</v>
      </c>
      <c r="M42" s="220"/>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t="s">
        <v>11</v>
      </c>
      <c r="AX42" s="182">
        <v>99999</v>
      </c>
      <c r="AY42" s="182">
        <v>99999</v>
      </c>
      <c r="AZ42" s="182">
        <v>99999</v>
      </c>
      <c r="BA42" s="182">
        <v>99999</v>
      </c>
      <c r="BB42" s="182">
        <v>99999</v>
      </c>
      <c r="BC42" s="182">
        <v>99999</v>
      </c>
      <c r="BD42" s="182">
        <v>99999</v>
      </c>
      <c r="BE42" s="182">
        <v>99999</v>
      </c>
      <c r="BF42" s="182">
        <v>99999</v>
      </c>
      <c r="BG42" s="182">
        <v>99999</v>
      </c>
      <c r="BH42" s="182">
        <v>99999</v>
      </c>
      <c r="BI42" s="182">
        <v>99999</v>
      </c>
      <c r="BJ42" s="182">
        <v>99999</v>
      </c>
      <c r="BK42" s="182">
        <v>99999</v>
      </c>
      <c r="BL42" s="182">
        <v>99999</v>
      </c>
      <c r="BM42" s="182">
        <v>99999</v>
      </c>
      <c r="BN42" s="182">
        <v>99999</v>
      </c>
      <c r="BO42" s="182">
        <v>99999</v>
      </c>
      <c r="BP42" s="182">
        <v>99999</v>
      </c>
      <c r="BQ42" s="182">
        <v>99999</v>
      </c>
      <c r="BR42" s="182">
        <v>99999</v>
      </c>
      <c r="BS42" s="182">
        <v>99999</v>
      </c>
      <c r="BT42" s="182">
        <v>99999</v>
      </c>
      <c r="BU42" s="182">
        <v>99999</v>
      </c>
      <c r="BV42" s="182">
        <v>99999</v>
      </c>
      <c r="BW42" s="182">
        <v>99999</v>
      </c>
      <c r="BX42" s="182">
        <v>99999</v>
      </c>
      <c r="BY42" s="182">
        <v>99999</v>
      </c>
      <c r="BZ42" s="182">
        <v>99999</v>
      </c>
      <c r="CA42" s="182">
        <v>99999</v>
      </c>
      <c r="CB42" s="182">
        <v>99999</v>
      </c>
      <c r="CC42" s="182">
        <v>99999</v>
      </c>
      <c r="CD42" s="182">
        <v>99999</v>
      </c>
      <c r="CE42" s="182">
        <v>99999</v>
      </c>
      <c r="CF42" s="182">
        <v>99999</v>
      </c>
      <c r="CG42" s="182">
        <v>99999</v>
      </c>
      <c r="CH42" s="182">
        <v>99999</v>
      </c>
      <c r="CI42" s="182">
        <v>99999</v>
      </c>
      <c r="CJ42" s="182">
        <v>99999</v>
      </c>
      <c r="CK42" s="182">
        <v>99999</v>
      </c>
      <c r="CL42" s="182">
        <v>99999</v>
      </c>
      <c r="CM42" s="182">
        <v>99999</v>
      </c>
      <c r="CN42" s="182">
        <v>99999</v>
      </c>
      <c r="CO42" s="183">
        <v>99999</v>
      </c>
      <c r="CP42" s="183">
        <v>99999</v>
      </c>
      <c r="CQ42" s="183">
        <v>99999</v>
      </c>
      <c r="CR42" s="183">
        <v>99999</v>
      </c>
      <c r="CS42" s="183">
        <v>99999</v>
      </c>
      <c r="CT42" s="183">
        <v>99999</v>
      </c>
      <c r="CU42" s="183">
        <v>99999</v>
      </c>
      <c r="CV42" s="183">
        <v>99999</v>
      </c>
      <c r="CW42" s="183">
        <v>99999</v>
      </c>
      <c r="CX42" s="183">
        <v>99999</v>
      </c>
      <c r="CY42" s="183">
        <v>99999</v>
      </c>
      <c r="CZ42" s="183">
        <v>99999</v>
      </c>
      <c r="DA42" s="183">
        <v>99999</v>
      </c>
      <c r="DB42" s="183">
        <v>99999</v>
      </c>
      <c r="DC42" s="183">
        <v>99999</v>
      </c>
      <c r="DD42" s="183">
        <v>99999</v>
      </c>
      <c r="DE42" s="183">
        <v>99999</v>
      </c>
      <c r="DF42" s="183">
        <v>99999</v>
      </c>
      <c r="DG42" s="183">
        <v>99999</v>
      </c>
      <c r="DH42" s="183">
        <v>99999</v>
      </c>
      <c r="DI42" s="183">
        <v>99999</v>
      </c>
      <c r="DJ42" s="183">
        <v>99999</v>
      </c>
      <c r="DK42" s="183">
        <v>99999</v>
      </c>
      <c r="DL42" s="183">
        <v>99999</v>
      </c>
      <c r="DM42" s="183">
        <v>99999</v>
      </c>
      <c r="DN42" s="183">
        <v>99999</v>
      </c>
      <c r="DO42" s="183">
        <v>99999</v>
      </c>
      <c r="DP42" s="183">
        <v>99999</v>
      </c>
      <c r="DQ42" s="183">
        <v>99999</v>
      </c>
      <c r="DR42" s="183">
        <v>99999</v>
      </c>
      <c r="DS42" s="183">
        <v>99999</v>
      </c>
      <c r="DT42" s="183">
        <v>99999</v>
      </c>
      <c r="DU42" s="183">
        <v>99999</v>
      </c>
      <c r="DV42" s="183">
        <v>99999</v>
      </c>
      <c r="DW42" s="183">
        <v>99999</v>
      </c>
      <c r="DX42" s="183">
        <v>99999</v>
      </c>
      <c r="DY42" s="183">
        <v>99999</v>
      </c>
      <c r="DZ42" s="183">
        <v>99999</v>
      </c>
      <c r="EA42" s="183">
        <v>99999</v>
      </c>
      <c r="EB42" s="183">
        <v>99999</v>
      </c>
      <c r="EC42" s="183">
        <v>99999</v>
      </c>
      <c r="ED42" s="183">
        <v>99999</v>
      </c>
      <c r="EE42" s="183">
        <v>99999</v>
      </c>
      <c r="EF42" s="183">
        <v>99999</v>
      </c>
      <c r="EG42" s="183">
        <v>99999</v>
      </c>
      <c r="EH42" s="183">
        <v>99999</v>
      </c>
      <c r="EI42" s="183">
        <v>99999</v>
      </c>
      <c r="EJ42" s="183">
        <v>99999</v>
      </c>
      <c r="EK42" s="183">
        <v>99999</v>
      </c>
      <c r="EL42" s="183">
        <v>99999</v>
      </c>
      <c r="EM42" s="183">
        <v>99999</v>
      </c>
      <c r="EN42" s="183">
        <v>99999</v>
      </c>
      <c r="EO42" s="183">
        <v>99999</v>
      </c>
      <c r="EP42" s="183">
        <v>99999</v>
      </c>
      <c r="EQ42" s="183">
        <v>99999</v>
      </c>
      <c r="ER42" s="183">
        <v>99999</v>
      </c>
      <c r="ES42" s="183">
        <v>99999</v>
      </c>
      <c r="ET42" s="183">
        <v>99999</v>
      </c>
      <c r="EU42" s="183">
        <v>99999</v>
      </c>
      <c r="EV42" s="183">
        <v>99999</v>
      </c>
      <c r="EW42" s="183">
        <v>99999</v>
      </c>
      <c r="EX42" s="183">
        <v>99999</v>
      </c>
      <c r="EY42" s="183">
        <v>99999</v>
      </c>
      <c r="EZ42" s="183">
        <v>99999</v>
      </c>
      <c r="FA42" s="183">
        <v>99999</v>
      </c>
      <c r="FB42" s="183">
        <v>99999</v>
      </c>
      <c r="FC42" s="183">
        <v>99999</v>
      </c>
      <c r="FD42" s="183">
        <v>99999</v>
      </c>
      <c r="FE42" s="183">
        <v>99999</v>
      </c>
      <c r="FF42" s="183">
        <v>99999</v>
      </c>
      <c r="FG42" s="183">
        <v>99999</v>
      </c>
      <c r="FH42" s="183">
        <v>99999</v>
      </c>
      <c r="FI42" s="183">
        <v>99999</v>
      </c>
      <c r="FJ42" s="183">
        <v>99999</v>
      </c>
      <c r="FK42" s="183">
        <v>99999</v>
      </c>
      <c r="FL42" s="183">
        <v>99999</v>
      </c>
      <c r="FM42" s="183">
        <v>99999</v>
      </c>
      <c r="FN42" s="183">
        <v>99999</v>
      </c>
      <c r="FO42" s="183">
        <v>99999</v>
      </c>
      <c r="FP42" s="183">
        <v>99999</v>
      </c>
      <c r="FQ42" s="183">
        <v>99999</v>
      </c>
      <c r="FR42" s="183">
        <v>99999</v>
      </c>
      <c r="FS42" s="183">
        <v>99999</v>
      </c>
      <c r="FT42" s="183">
        <v>99999</v>
      </c>
      <c r="FU42" s="183">
        <v>99999</v>
      </c>
      <c r="FV42" s="183">
        <v>99999</v>
      </c>
      <c r="FW42" s="183">
        <v>99999</v>
      </c>
      <c r="FX42" s="183">
        <v>99999</v>
      </c>
      <c r="FY42" s="183">
        <v>99999</v>
      </c>
      <c r="FZ42" s="183">
        <v>99999</v>
      </c>
      <c r="GA42" s="183">
        <v>99999</v>
      </c>
      <c r="GB42" s="183">
        <v>99999</v>
      </c>
      <c r="GC42" s="183">
        <v>99999</v>
      </c>
      <c r="GD42" s="183">
        <v>99999</v>
      </c>
      <c r="GE42" s="183">
        <v>99999</v>
      </c>
      <c r="GF42" s="183">
        <v>99999</v>
      </c>
      <c r="GG42" s="183">
        <v>99999</v>
      </c>
      <c r="GH42" s="183">
        <v>99999</v>
      </c>
      <c r="GI42" s="132">
        <v>99999</v>
      </c>
      <c r="GJ42" s="132">
        <v>99999</v>
      </c>
      <c r="GK42" s="132">
        <v>99999</v>
      </c>
      <c r="GL42" s="132">
        <v>99999</v>
      </c>
      <c r="GM42" s="132">
        <v>99999</v>
      </c>
      <c r="GN42" s="132">
        <v>99999</v>
      </c>
      <c r="GO42" s="132">
        <v>99999</v>
      </c>
      <c r="GP42" s="132">
        <v>99999</v>
      </c>
      <c r="GQ42" s="28">
        <v>36</v>
      </c>
      <c r="GR42" s="128">
        <v>13</v>
      </c>
      <c r="GS42" s="55" t="str">
        <f t="shared" si="10"/>
        <v>NFS</v>
      </c>
      <c r="GT42" s="55" t="str">
        <f t="shared" si="37"/>
        <v>-</v>
      </c>
      <c r="GU42" s="29"/>
      <c r="GV42" s="56" t="str">
        <f t="shared" si="42"/>
        <v>,</v>
      </c>
      <c r="GW42" s="59" t="str">
        <f t="shared" si="38"/>
        <v>,</v>
      </c>
      <c r="GX42" s="29">
        <v>37</v>
      </c>
      <c r="GY42" s="85"/>
      <c r="GZ42" s="87" t="str">
        <f t="shared" si="39"/>
        <v/>
      </c>
      <c r="HA42" s="83" t="str">
        <v>0,0,0,0</v>
      </c>
      <c r="HB42" s="56">
        <f t="shared" si="11"/>
        <v>2</v>
      </c>
      <c r="HC42" s="56">
        <f t="shared" si="12"/>
        <v>4</v>
      </c>
      <c r="HD42" s="55">
        <f t="shared" si="60"/>
        <v>99999</v>
      </c>
      <c r="HE42" s="219">
        <f t="shared" si="13"/>
        <v>99999</v>
      </c>
      <c r="HF42" s="55">
        <f t="shared" si="14"/>
        <v>99999</v>
      </c>
      <c r="HG42" s="108" t="str">
        <f t="shared" si="15"/>
        <v>NFS</v>
      </c>
      <c r="HH42" s="85">
        <f t="shared" si="16"/>
        <v>0</v>
      </c>
      <c r="HI42" s="106" t="str">
        <f t="shared" si="17"/>
        <v/>
      </c>
      <c r="HJ42" s="29">
        <v>37</v>
      </c>
      <c r="HK42" s="85" t="str">
        <f t="shared" si="18"/>
        <v/>
      </c>
      <c r="HL42" s="85" t="str">
        <f t="shared" si="40"/>
        <v/>
      </c>
      <c r="HM42" s="55" t="str" cm="1">
        <f t="array" ref="HM42">IF(HJ42&lt;=$HH$1-1,IF(HK42&lt;&gt;HK41,INDEX($M$6:$GP$190,1,HL42+1),INDEX($M$6:$GP$190,MIN(HL42,HL41)+1,MAX(HL42,HL41)+1))+IF(HK42&lt;&gt;HK43,INDEX($M$6:$GP$190,1,HL42+1),0),"")</f>
        <v/>
      </c>
      <c r="HN42" s="29" t="str">
        <f>IF(HJ42&lt;=$HH$1-1,ROUND(#REF!,3)&amp;","&amp;#REF!,"")</f>
        <v/>
      </c>
      <c r="HO42" s="111"/>
      <c r="HP42" s="301"/>
      <c r="HQ42" s="29"/>
      <c r="HR42" s="40"/>
      <c r="HU42" s="75">
        <v>37</v>
      </c>
      <c r="HV42" s="77" t="str">
        <f t="shared" si="20"/>
        <v/>
      </c>
      <c r="HW42" s="78" t="str">
        <f t="shared" ref="HW42:HW55" si="64">IF(ISNUMBER(HU42), IF(ISNUMBER(FIND("N/A",HV42)),"N/A",SUBSTITUTE(HV42,","&amp;HU42&amp;",",","&amp;$HV$3&amp;",")), " ")</f>
        <v/>
      </c>
      <c r="HX42" s="88" t="str">
        <f t="shared" si="22"/>
        <v/>
      </c>
      <c r="HY42" s="68" t="str">
        <v>0,0,0,1</v>
      </c>
      <c r="HZ42" s="75">
        <f t="shared" si="23"/>
        <v>2</v>
      </c>
      <c r="IA42" s="75">
        <f t="shared" si="24"/>
        <v>4</v>
      </c>
      <c r="IB42" s="75">
        <f t="shared" si="62"/>
        <v>99999</v>
      </c>
      <c r="IC42" s="143">
        <f t="shared" si="26"/>
        <v>99999</v>
      </c>
      <c r="ID42" s="75">
        <f t="shared" si="43"/>
        <v>99999</v>
      </c>
      <c r="IE42" s="76">
        <f t="shared" si="27"/>
        <v>99999</v>
      </c>
      <c r="IF42" s="86">
        <f t="shared" si="63"/>
        <v>99999</v>
      </c>
      <c r="IG42" s="88">
        <f t="shared" si="55"/>
        <v>99999</v>
      </c>
      <c r="IH42" s="30">
        <f t="shared" si="30"/>
        <v>99999</v>
      </c>
      <c r="II42" s="55">
        <f t="shared" si="31"/>
        <v>99999</v>
      </c>
      <c r="IJ42" s="133" t="str">
        <f t="shared" si="32"/>
        <v>-</v>
      </c>
      <c r="IK42" s="52"/>
      <c r="IL42" s="145"/>
      <c r="IM42" s="145"/>
      <c r="IN42" s="145"/>
      <c r="IO42" s="141">
        <f t="shared" si="58"/>
        <v>99999</v>
      </c>
      <c r="IP42" s="75">
        <f t="shared" si="59"/>
        <v>99999</v>
      </c>
      <c r="IQ42" s="387" t="str">
        <f t="shared" si="61"/>
        <v>-</v>
      </c>
      <c r="IR42" s="142">
        <f t="shared" si="35"/>
        <v>99999</v>
      </c>
      <c r="IS42" s="146"/>
      <c r="IT42" s="389"/>
      <c r="IU42" s="389"/>
      <c r="IV42" s="146"/>
      <c r="IW42" s="7">
        <v>37</v>
      </c>
      <c r="IX42" s="1" t="str">
        <f t="shared" si="52"/>
        <v/>
      </c>
      <c r="IY42" s="7" t="str">
        <f t="shared" si="49"/>
        <v/>
      </c>
      <c r="IZ42" s="223" t="str" cm="1">
        <f t="array" ref="IZ42">IF(IW42&lt;=$HH$1-1,
IF(IX42&lt;&gt;IX41,
INDEX($M$6:$GP$190,1,IY42+1),INDEX($M$6:$GP$190,MIN(IY42,IY41)+1,MAX(IY42,IY41)+1))+IF(IX42&lt;&gt;IX43,INDEX($M$6:$GP$190,1,IY42+1),0),"")</f>
        <v/>
      </c>
      <c r="JA42" s="7" t="str">
        <f t="shared" si="50"/>
        <v/>
      </c>
    </row>
    <row r="43" spans="1:261" ht="16" x14ac:dyDescent="0.2">
      <c r="A43" s="217"/>
      <c r="B43" s="1">
        <v>38</v>
      </c>
      <c r="C43" s="188">
        <f t="shared" si="4"/>
        <v>0</v>
      </c>
      <c r="D43" s="54" t="str">
        <f t="shared" si="5"/>
        <v/>
      </c>
      <c r="E43" s="18" t="str">
        <f t="shared" si="6"/>
        <v/>
      </c>
      <c r="F43" s="1" t="str">
        <f t="shared" ca="1" si="7"/>
        <v/>
      </c>
      <c r="G43" s="1"/>
      <c r="K43" s="7"/>
      <c r="L43" s="291">
        <v>37</v>
      </c>
      <c r="M43" s="220"/>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t="s">
        <v>11</v>
      </c>
      <c r="AY43" s="182">
        <v>99999</v>
      </c>
      <c r="AZ43" s="182">
        <v>99999</v>
      </c>
      <c r="BA43" s="182">
        <v>99999</v>
      </c>
      <c r="BB43" s="182">
        <v>99999</v>
      </c>
      <c r="BC43" s="182">
        <v>99999</v>
      </c>
      <c r="BD43" s="182">
        <v>99999</v>
      </c>
      <c r="BE43" s="182">
        <v>99999</v>
      </c>
      <c r="BF43" s="182">
        <v>99999</v>
      </c>
      <c r="BG43" s="182">
        <v>99999</v>
      </c>
      <c r="BH43" s="182">
        <v>99999</v>
      </c>
      <c r="BI43" s="182">
        <v>99999</v>
      </c>
      <c r="BJ43" s="182">
        <v>99999</v>
      </c>
      <c r="BK43" s="182">
        <v>99999</v>
      </c>
      <c r="BL43" s="182">
        <v>99999</v>
      </c>
      <c r="BM43" s="182">
        <v>99999</v>
      </c>
      <c r="BN43" s="182">
        <v>99999</v>
      </c>
      <c r="BO43" s="182">
        <v>99999</v>
      </c>
      <c r="BP43" s="182">
        <v>99999</v>
      </c>
      <c r="BQ43" s="182">
        <v>99999</v>
      </c>
      <c r="BR43" s="182">
        <v>99999</v>
      </c>
      <c r="BS43" s="182">
        <v>99999</v>
      </c>
      <c r="BT43" s="182">
        <v>99999</v>
      </c>
      <c r="BU43" s="182">
        <v>99999</v>
      </c>
      <c r="BV43" s="182">
        <v>99999</v>
      </c>
      <c r="BW43" s="182">
        <v>99999</v>
      </c>
      <c r="BX43" s="182">
        <v>99999</v>
      </c>
      <c r="BY43" s="182">
        <v>99999</v>
      </c>
      <c r="BZ43" s="182">
        <v>99999</v>
      </c>
      <c r="CA43" s="182">
        <v>99999</v>
      </c>
      <c r="CB43" s="182">
        <v>99999</v>
      </c>
      <c r="CC43" s="182">
        <v>99999</v>
      </c>
      <c r="CD43" s="182">
        <v>99999</v>
      </c>
      <c r="CE43" s="182">
        <v>99999</v>
      </c>
      <c r="CF43" s="182">
        <v>99999</v>
      </c>
      <c r="CG43" s="182">
        <v>99999</v>
      </c>
      <c r="CH43" s="182">
        <v>99999</v>
      </c>
      <c r="CI43" s="182">
        <v>99999</v>
      </c>
      <c r="CJ43" s="182">
        <v>99999</v>
      </c>
      <c r="CK43" s="182">
        <v>99999</v>
      </c>
      <c r="CL43" s="182">
        <v>99999</v>
      </c>
      <c r="CM43" s="182">
        <v>99999</v>
      </c>
      <c r="CN43" s="182">
        <v>99999</v>
      </c>
      <c r="CO43" s="183">
        <v>99999</v>
      </c>
      <c r="CP43" s="183">
        <v>99999</v>
      </c>
      <c r="CQ43" s="183">
        <v>99999</v>
      </c>
      <c r="CR43" s="183">
        <v>99999</v>
      </c>
      <c r="CS43" s="183">
        <v>99999</v>
      </c>
      <c r="CT43" s="183">
        <v>99999</v>
      </c>
      <c r="CU43" s="183">
        <v>99999</v>
      </c>
      <c r="CV43" s="183">
        <v>99999</v>
      </c>
      <c r="CW43" s="183">
        <v>99999</v>
      </c>
      <c r="CX43" s="183">
        <v>99999</v>
      </c>
      <c r="CY43" s="183">
        <v>99999</v>
      </c>
      <c r="CZ43" s="183">
        <v>99999</v>
      </c>
      <c r="DA43" s="183">
        <v>99999</v>
      </c>
      <c r="DB43" s="183">
        <v>99999</v>
      </c>
      <c r="DC43" s="183">
        <v>99999</v>
      </c>
      <c r="DD43" s="183">
        <v>99999</v>
      </c>
      <c r="DE43" s="183">
        <v>99999</v>
      </c>
      <c r="DF43" s="183">
        <v>99999</v>
      </c>
      <c r="DG43" s="183">
        <v>99999</v>
      </c>
      <c r="DH43" s="183">
        <v>99999</v>
      </c>
      <c r="DI43" s="183">
        <v>99999</v>
      </c>
      <c r="DJ43" s="183">
        <v>99999</v>
      </c>
      <c r="DK43" s="183">
        <v>99999</v>
      </c>
      <c r="DL43" s="183">
        <v>99999</v>
      </c>
      <c r="DM43" s="183">
        <v>99999</v>
      </c>
      <c r="DN43" s="183">
        <v>99999</v>
      </c>
      <c r="DO43" s="183">
        <v>99999</v>
      </c>
      <c r="DP43" s="183">
        <v>99999</v>
      </c>
      <c r="DQ43" s="183">
        <v>99999</v>
      </c>
      <c r="DR43" s="183">
        <v>99999</v>
      </c>
      <c r="DS43" s="183">
        <v>99999</v>
      </c>
      <c r="DT43" s="183">
        <v>99999</v>
      </c>
      <c r="DU43" s="183">
        <v>99999</v>
      </c>
      <c r="DV43" s="183">
        <v>99999</v>
      </c>
      <c r="DW43" s="183">
        <v>99999</v>
      </c>
      <c r="DX43" s="183">
        <v>99999</v>
      </c>
      <c r="DY43" s="183">
        <v>99999</v>
      </c>
      <c r="DZ43" s="183">
        <v>99999</v>
      </c>
      <c r="EA43" s="183">
        <v>99999</v>
      </c>
      <c r="EB43" s="183">
        <v>99999</v>
      </c>
      <c r="EC43" s="183">
        <v>99999</v>
      </c>
      <c r="ED43" s="183">
        <v>99999</v>
      </c>
      <c r="EE43" s="183">
        <v>99999</v>
      </c>
      <c r="EF43" s="183">
        <v>99999</v>
      </c>
      <c r="EG43" s="183">
        <v>99999</v>
      </c>
      <c r="EH43" s="183">
        <v>99999</v>
      </c>
      <c r="EI43" s="183">
        <v>99999</v>
      </c>
      <c r="EJ43" s="183">
        <v>99999</v>
      </c>
      <c r="EK43" s="183">
        <v>99999</v>
      </c>
      <c r="EL43" s="183">
        <v>99999</v>
      </c>
      <c r="EM43" s="183">
        <v>99999</v>
      </c>
      <c r="EN43" s="183">
        <v>99999</v>
      </c>
      <c r="EO43" s="183">
        <v>99999</v>
      </c>
      <c r="EP43" s="183">
        <v>99999</v>
      </c>
      <c r="EQ43" s="183">
        <v>99999</v>
      </c>
      <c r="ER43" s="183">
        <v>99999</v>
      </c>
      <c r="ES43" s="183">
        <v>99999</v>
      </c>
      <c r="ET43" s="183">
        <v>99999</v>
      </c>
      <c r="EU43" s="183">
        <v>99999</v>
      </c>
      <c r="EV43" s="183">
        <v>99999</v>
      </c>
      <c r="EW43" s="183">
        <v>99999</v>
      </c>
      <c r="EX43" s="183">
        <v>99999</v>
      </c>
      <c r="EY43" s="183">
        <v>99999</v>
      </c>
      <c r="EZ43" s="183">
        <v>99999</v>
      </c>
      <c r="FA43" s="183">
        <v>99999</v>
      </c>
      <c r="FB43" s="183">
        <v>99999</v>
      </c>
      <c r="FC43" s="183">
        <v>99999</v>
      </c>
      <c r="FD43" s="183">
        <v>99999</v>
      </c>
      <c r="FE43" s="183">
        <v>99999</v>
      </c>
      <c r="FF43" s="183">
        <v>99999</v>
      </c>
      <c r="FG43" s="183">
        <v>99999</v>
      </c>
      <c r="FH43" s="183">
        <v>99999</v>
      </c>
      <c r="FI43" s="183">
        <v>99999</v>
      </c>
      <c r="FJ43" s="183">
        <v>99999</v>
      </c>
      <c r="FK43" s="183">
        <v>99999</v>
      </c>
      <c r="FL43" s="183">
        <v>99999</v>
      </c>
      <c r="FM43" s="183">
        <v>99999</v>
      </c>
      <c r="FN43" s="183">
        <v>99999</v>
      </c>
      <c r="FO43" s="183">
        <v>99999</v>
      </c>
      <c r="FP43" s="183">
        <v>99999</v>
      </c>
      <c r="FQ43" s="183">
        <v>99999</v>
      </c>
      <c r="FR43" s="183">
        <v>99999</v>
      </c>
      <c r="FS43" s="183">
        <v>99999</v>
      </c>
      <c r="FT43" s="183">
        <v>99999</v>
      </c>
      <c r="FU43" s="183">
        <v>99999</v>
      </c>
      <c r="FV43" s="183">
        <v>99999</v>
      </c>
      <c r="FW43" s="183">
        <v>99999</v>
      </c>
      <c r="FX43" s="183">
        <v>99999</v>
      </c>
      <c r="FY43" s="183">
        <v>99999</v>
      </c>
      <c r="FZ43" s="183">
        <v>99999</v>
      </c>
      <c r="GA43" s="183">
        <v>99999</v>
      </c>
      <c r="GB43" s="183">
        <v>99999</v>
      </c>
      <c r="GC43" s="183">
        <v>99999</v>
      </c>
      <c r="GD43" s="183">
        <v>99999</v>
      </c>
      <c r="GE43" s="183">
        <v>99999</v>
      </c>
      <c r="GF43" s="183">
        <v>99999</v>
      </c>
      <c r="GG43" s="183">
        <v>99999</v>
      </c>
      <c r="GH43" s="183">
        <v>99999</v>
      </c>
      <c r="GI43" s="132">
        <v>99999</v>
      </c>
      <c r="GJ43" s="132">
        <v>99999</v>
      </c>
      <c r="GK43" s="132">
        <v>99999</v>
      </c>
      <c r="GL43" s="132">
        <v>99999</v>
      </c>
      <c r="GM43" s="132">
        <v>99999</v>
      </c>
      <c r="GN43" s="132">
        <v>99999</v>
      </c>
      <c r="GO43" s="132">
        <v>99999</v>
      </c>
      <c r="GP43" s="132">
        <v>99999</v>
      </c>
      <c r="GQ43" s="28">
        <v>37</v>
      </c>
      <c r="GR43" s="128">
        <v>25</v>
      </c>
      <c r="GS43" s="55" t="str">
        <f t="shared" si="10"/>
        <v>NFS</v>
      </c>
      <c r="GT43" s="55" t="str">
        <f t="shared" si="37"/>
        <v>-</v>
      </c>
      <c r="GU43" s="29"/>
      <c r="GV43" s="56" t="str">
        <f t="shared" si="42"/>
        <v>,</v>
      </c>
      <c r="GW43" s="59" t="str">
        <f t="shared" si="38"/>
        <v>,</v>
      </c>
      <c r="GX43" s="29">
        <v>38</v>
      </c>
      <c r="GY43" s="85"/>
      <c r="GZ43" s="87" t="str">
        <f t="shared" si="39"/>
        <v/>
      </c>
      <c r="HA43" s="83" t="str">
        <v>0,0,0,0</v>
      </c>
      <c r="HB43" s="56">
        <f t="shared" si="11"/>
        <v>2</v>
      </c>
      <c r="HC43" s="56">
        <f t="shared" si="12"/>
        <v>4</v>
      </c>
      <c r="HD43" s="55">
        <f t="shared" si="60"/>
        <v>99999</v>
      </c>
      <c r="HE43" s="219">
        <f t="shared" si="13"/>
        <v>99999</v>
      </c>
      <c r="HF43" s="55">
        <f t="shared" si="14"/>
        <v>99999</v>
      </c>
      <c r="HG43" s="108" t="str">
        <f t="shared" si="15"/>
        <v>NFS</v>
      </c>
      <c r="HH43" s="85">
        <f t="shared" si="16"/>
        <v>0</v>
      </c>
      <c r="HI43" s="106" t="str">
        <f t="shared" si="17"/>
        <v/>
      </c>
      <c r="HJ43" s="29">
        <v>38</v>
      </c>
      <c r="HK43" s="85" t="str">
        <f t="shared" si="18"/>
        <v/>
      </c>
      <c r="HL43" s="85" t="str">
        <f t="shared" si="40"/>
        <v/>
      </c>
      <c r="HM43" s="55" t="str" cm="1">
        <f t="array" ref="HM43">IF(HJ43&lt;=$HH$1-1,IF(HK43&lt;&gt;HK42,INDEX($M$6:$GP$190,1,HL43+1),INDEX($M$6:$GP$190,MIN(HL43,HL42)+1,MAX(HL43,HL42)+1))+IF(HK43&lt;&gt;HK44,INDEX($M$6:$GP$190,1,HL43+1),0),"")</f>
        <v/>
      </c>
      <c r="HN43" s="29" t="str">
        <f>IF(HJ43&lt;=$HH$1-1,ROUND(#REF!,3)&amp;","&amp;#REF!,"")</f>
        <v/>
      </c>
      <c r="HO43" s="111"/>
      <c r="HP43" s="301"/>
      <c r="HQ43" s="40"/>
      <c r="HR43" s="40"/>
      <c r="HU43" s="75">
        <v>38</v>
      </c>
      <c r="HV43" s="77" t="str">
        <f t="shared" si="20"/>
        <v/>
      </c>
      <c r="HW43" s="78" t="str">
        <f t="shared" si="64"/>
        <v/>
      </c>
      <c r="HX43" s="88" t="str">
        <f t="shared" si="22"/>
        <v/>
      </c>
      <c r="HY43" s="68" t="str">
        <v>0,0,0,1</v>
      </c>
      <c r="HZ43" s="75">
        <f t="shared" si="23"/>
        <v>2</v>
      </c>
      <c r="IA43" s="75">
        <f t="shared" si="24"/>
        <v>4</v>
      </c>
      <c r="IB43" s="75">
        <f t="shared" si="62"/>
        <v>99999</v>
      </c>
      <c r="IC43" s="143">
        <f t="shared" si="26"/>
        <v>99999</v>
      </c>
      <c r="ID43" s="75">
        <f t="shared" si="43"/>
        <v>99999</v>
      </c>
      <c r="IE43" s="76">
        <f t="shared" si="27"/>
        <v>99999</v>
      </c>
      <c r="IF43" s="86">
        <f t="shared" si="63"/>
        <v>99999</v>
      </c>
      <c r="IG43" s="88">
        <f t="shared" si="55"/>
        <v>99999</v>
      </c>
      <c r="IH43" s="30">
        <f t="shared" si="30"/>
        <v>99999</v>
      </c>
      <c r="II43" s="55">
        <f t="shared" si="31"/>
        <v>99999</v>
      </c>
      <c r="IJ43" s="133" t="str">
        <f t="shared" si="32"/>
        <v>-</v>
      </c>
      <c r="IK43" s="52"/>
      <c r="IL43" s="145"/>
      <c r="IM43" s="145"/>
      <c r="IN43" s="145"/>
      <c r="IO43" s="141">
        <f t="shared" si="58"/>
        <v>99999</v>
      </c>
      <c r="IP43" s="75">
        <f t="shared" si="59"/>
        <v>99999</v>
      </c>
      <c r="IQ43" s="387" t="str">
        <f t="shared" si="61"/>
        <v>-</v>
      </c>
      <c r="IR43" s="142">
        <f t="shared" si="35"/>
        <v>99999</v>
      </c>
      <c r="IS43" s="146"/>
      <c r="IT43" s="389"/>
      <c r="IU43" s="389"/>
      <c r="IV43" s="146"/>
      <c r="IW43" s="7">
        <v>38</v>
      </c>
      <c r="IX43" s="1" t="str">
        <f t="shared" si="52"/>
        <v/>
      </c>
      <c r="IY43" s="7" t="str">
        <f t="shared" si="49"/>
        <v/>
      </c>
      <c r="IZ43" s="223" t="str" cm="1">
        <f t="array" ref="IZ43">IF(IW43&lt;=$HH$1-1,
IF(IX43&lt;&gt;IX42,
INDEX($M$6:$GP$190,1,IY43+1),INDEX($M$6:$GP$190,MIN(IY43,IY42)+1,MAX(IY43,IY42)+1))+IF(IX43&lt;&gt;IX44,INDEX($M$6:$GP$190,1,IY43+1),0),"")</f>
        <v/>
      </c>
      <c r="JA43" s="7" t="str">
        <f t="shared" si="50"/>
        <v/>
      </c>
    </row>
    <row r="44" spans="1:261" ht="16" x14ac:dyDescent="0.2">
      <c r="A44" s="217"/>
      <c r="B44" s="1">
        <v>39</v>
      </c>
      <c r="C44" s="188">
        <f t="shared" si="4"/>
        <v>0</v>
      </c>
      <c r="D44" s="54" t="str">
        <f t="shared" si="5"/>
        <v/>
      </c>
      <c r="E44" s="18" t="str">
        <f t="shared" si="6"/>
        <v/>
      </c>
      <c r="F44" s="1" t="str">
        <f t="shared" ca="1" si="7"/>
        <v/>
      </c>
      <c r="G44" s="1"/>
      <c r="K44" s="7"/>
      <c r="L44" s="291">
        <v>38</v>
      </c>
      <c r="M44" s="220"/>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t="s">
        <v>11</v>
      </c>
      <c r="AZ44" s="182">
        <v>99999</v>
      </c>
      <c r="BA44" s="182">
        <v>99999</v>
      </c>
      <c r="BB44" s="182">
        <v>99999</v>
      </c>
      <c r="BC44" s="182">
        <v>99999</v>
      </c>
      <c r="BD44" s="182">
        <v>99999</v>
      </c>
      <c r="BE44" s="182">
        <v>99999</v>
      </c>
      <c r="BF44" s="182">
        <v>99999</v>
      </c>
      <c r="BG44" s="182">
        <v>99999</v>
      </c>
      <c r="BH44" s="182">
        <v>99999</v>
      </c>
      <c r="BI44" s="182">
        <v>99999</v>
      </c>
      <c r="BJ44" s="182">
        <v>99999</v>
      </c>
      <c r="BK44" s="182">
        <v>99999</v>
      </c>
      <c r="BL44" s="182">
        <v>99999</v>
      </c>
      <c r="BM44" s="182">
        <v>99999</v>
      </c>
      <c r="BN44" s="182">
        <v>99999</v>
      </c>
      <c r="BO44" s="182">
        <v>99999</v>
      </c>
      <c r="BP44" s="182">
        <v>99999</v>
      </c>
      <c r="BQ44" s="182">
        <v>99999</v>
      </c>
      <c r="BR44" s="182">
        <v>99999</v>
      </c>
      <c r="BS44" s="182">
        <v>99999</v>
      </c>
      <c r="BT44" s="182">
        <v>99999</v>
      </c>
      <c r="BU44" s="182">
        <v>99999</v>
      </c>
      <c r="BV44" s="182">
        <v>99999</v>
      </c>
      <c r="BW44" s="182">
        <v>99999</v>
      </c>
      <c r="BX44" s="182">
        <v>99999</v>
      </c>
      <c r="BY44" s="182">
        <v>99999</v>
      </c>
      <c r="BZ44" s="182">
        <v>99999</v>
      </c>
      <c r="CA44" s="182">
        <v>99999</v>
      </c>
      <c r="CB44" s="182">
        <v>99999</v>
      </c>
      <c r="CC44" s="182">
        <v>99999</v>
      </c>
      <c r="CD44" s="182">
        <v>99999</v>
      </c>
      <c r="CE44" s="182">
        <v>99999</v>
      </c>
      <c r="CF44" s="182">
        <v>99999</v>
      </c>
      <c r="CG44" s="182">
        <v>99999</v>
      </c>
      <c r="CH44" s="182">
        <v>99999</v>
      </c>
      <c r="CI44" s="182">
        <v>99999</v>
      </c>
      <c r="CJ44" s="182">
        <v>99999</v>
      </c>
      <c r="CK44" s="182">
        <v>99999</v>
      </c>
      <c r="CL44" s="182">
        <v>99999</v>
      </c>
      <c r="CM44" s="182">
        <v>99999</v>
      </c>
      <c r="CN44" s="182">
        <v>99999</v>
      </c>
      <c r="CO44" s="183">
        <v>99999</v>
      </c>
      <c r="CP44" s="183">
        <v>99999</v>
      </c>
      <c r="CQ44" s="183">
        <v>99999</v>
      </c>
      <c r="CR44" s="183">
        <v>99999</v>
      </c>
      <c r="CS44" s="183">
        <v>99999</v>
      </c>
      <c r="CT44" s="183">
        <v>99999</v>
      </c>
      <c r="CU44" s="183">
        <v>99999</v>
      </c>
      <c r="CV44" s="183">
        <v>99999</v>
      </c>
      <c r="CW44" s="183">
        <v>99999</v>
      </c>
      <c r="CX44" s="183">
        <v>99999</v>
      </c>
      <c r="CY44" s="183">
        <v>99999</v>
      </c>
      <c r="CZ44" s="183">
        <v>99999</v>
      </c>
      <c r="DA44" s="183">
        <v>99999</v>
      </c>
      <c r="DB44" s="183">
        <v>99999</v>
      </c>
      <c r="DC44" s="183">
        <v>99999</v>
      </c>
      <c r="DD44" s="183">
        <v>99999</v>
      </c>
      <c r="DE44" s="183">
        <v>99999</v>
      </c>
      <c r="DF44" s="183">
        <v>99999</v>
      </c>
      <c r="DG44" s="183">
        <v>99999</v>
      </c>
      <c r="DH44" s="183">
        <v>99999</v>
      </c>
      <c r="DI44" s="183">
        <v>99999</v>
      </c>
      <c r="DJ44" s="183">
        <v>99999</v>
      </c>
      <c r="DK44" s="183">
        <v>99999</v>
      </c>
      <c r="DL44" s="183">
        <v>99999</v>
      </c>
      <c r="DM44" s="183">
        <v>99999</v>
      </c>
      <c r="DN44" s="183">
        <v>99999</v>
      </c>
      <c r="DO44" s="183">
        <v>99999</v>
      </c>
      <c r="DP44" s="183">
        <v>99999</v>
      </c>
      <c r="DQ44" s="183">
        <v>99999</v>
      </c>
      <c r="DR44" s="183">
        <v>99999</v>
      </c>
      <c r="DS44" s="183">
        <v>99999</v>
      </c>
      <c r="DT44" s="183">
        <v>99999</v>
      </c>
      <c r="DU44" s="183">
        <v>99999</v>
      </c>
      <c r="DV44" s="183">
        <v>99999</v>
      </c>
      <c r="DW44" s="183">
        <v>99999</v>
      </c>
      <c r="DX44" s="183">
        <v>99999</v>
      </c>
      <c r="DY44" s="183">
        <v>99999</v>
      </c>
      <c r="DZ44" s="183">
        <v>99999</v>
      </c>
      <c r="EA44" s="183">
        <v>99999</v>
      </c>
      <c r="EB44" s="183">
        <v>99999</v>
      </c>
      <c r="EC44" s="183">
        <v>99999</v>
      </c>
      <c r="ED44" s="183">
        <v>99999</v>
      </c>
      <c r="EE44" s="183">
        <v>99999</v>
      </c>
      <c r="EF44" s="183">
        <v>99999</v>
      </c>
      <c r="EG44" s="183">
        <v>99999</v>
      </c>
      <c r="EH44" s="183">
        <v>99999</v>
      </c>
      <c r="EI44" s="183">
        <v>99999</v>
      </c>
      <c r="EJ44" s="183">
        <v>99999</v>
      </c>
      <c r="EK44" s="183">
        <v>99999</v>
      </c>
      <c r="EL44" s="183">
        <v>99999</v>
      </c>
      <c r="EM44" s="183">
        <v>99999</v>
      </c>
      <c r="EN44" s="183">
        <v>99999</v>
      </c>
      <c r="EO44" s="183">
        <v>99999</v>
      </c>
      <c r="EP44" s="183">
        <v>99999</v>
      </c>
      <c r="EQ44" s="183">
        <v>99999</v>
      </c>
      <c r="ER44" s="183">
        <v>99999</v>
      </c>
      <c r="ES44" s="183">
        <v>99999</v>
      </c>
      <c r="ET44" s="183">
        <v>99999</v>
      </c>
      <c r="EU44" s="183">
        <v>99999</v>
      </c>
      <c r="EV44" s="183">
        <v>99999</v>
      </c>
      <c r="EW44" s="183">
        <v>99999</v>
      </c>
      <c r="EX44" s="183">
        <v>99999</v>
      </c>
      <c r="EY44" s="183">
        <v>99999</v>
      </c>
      <c r="EZ44" s="183">
        <v>99999</v>
      </c>
      <c r="FA44" s="183">
        <v>99999</v>
      </c>
      <c r="FB44" s="183">
        <v>99999</v>
      </c>
      <c r="FC44" s="183">
        <v>99999</v>
      </c>
      <c r="FD44" s="183">
        <v>99999</v>
      </c>
      <c r="FE44" s="183">
        <v>99999</v>
      </c>
      <c r="FF44" s="183">
        <v>99999</v>
      </c>
      <c r="FG44" s="183">
        <v>99999</v>
      </c>
      <c r="FH44" s="183">
        <v>99999</v>
      </c>
      <c r="FI44" s="183">
        <v>99999</v>
      </c>
      <c r="FJ44" s="183">
        <v>99999</v>
      </c>
      <c r="FK44" s="183">
        <v>99999</v>
      </c>
      <c r="FL44" s="183">
        <v>99999</v>
      </c>
      <c r="FM44" s="183">
        <v>99999</v>
      </c>
      <c r="FN44" s="183">
        <v>99999</v>
      </c>
      <c r="FO44" s="183">
        <v>99999</v>
      </c>
      <c r="FP44" s="183">
        <v>99999</v>
      </c>
      <c r="FQ44" s="183">
        <v>99999</v>
      </c>
      <c r="FR44" s="183">
        <v>99999</v>
      </c>
      <c r="FS44" s="183">
        <v>99999</v>
      </c>
      <c r="FT44" s="183">
        <v>99999</v>
      </c>
      <c r="FU44" s="183">
        <v>99999</v>
      </c>
      <c r="FV44" s="183">
        <v>99999</v>
      </c>
      <c r="FW44" s="183">
        <v>99999</v>
      </c>
      <c r="FX44" s="183">
        <v>99999</v>
      </c>
      <c r="FY44" s="183">
        <v>99999</v>
      </c>
      <c r="FZ44" s="183">
        <v>99999</v>
      </c>
      <c r="GA44" s="183">
        <v>99999</v>
      </c>
      <c r="GB44" s="183">
        <v>99999</v>
      </c>
      <c r="GC44" s="183">
        <v>99999</v>
      </c>
      <c r="GD44" s="183">
        <v>99999</v>
      </c>
      <c r="GE44" s="183">
        <v>99999</v>
      </c>
      <c r="GF44" s="183">
        <v>99999</v>
      </c>
      <c r="GG44" s="183">
        <v>99999</v>
      </c>
      <c r="GH44" s="183">
        <v>99999</v>
      </c>
      <c r="GI44" s="132">
        <v>99999</v>
      </c>
      <c r="GJ44" s="132">
        <v>99999</v>
      </c>
      <c r="GK44" s="132">
        <v>99999</v>
      </c>
      <c r="GL44" s="132">
        <v>99999</v>
      </c>
      <c r="GM44" s="132">
        <v>99999</v>
      </c>
      <c r="GN44" s="132">
        <v>99999</v>
      </c>
      <c r="GO44" s="132">
        <v>99999</v>
      </c>
      <c r="GP44" s="132">
        <v>99999</v>
      </c>
      <c r="GQ44" s="28">
        <v>38</v>
      </c>
      <c r="GR44" s="128">
        <v>1</v>
      </c>
      <c r="GS44" s="55" t="str">
        <f t="shared" si="10"/>
        <v>NFS</v>
      </c>
      <c r="GT44" s="55" t="str">
        <f t="shared" si="37"/>
        <v>-</v>
      </c>
      <c r="GU44" s="29"/>
      <c r="GV44" s="56" t="str">
        <f t="shared" si="42"/>
        <v>,</v>
      </c>
      <c r="GW44" s="59" t="str">
        <f t="shared" si="38"/>
        <v>,</v>
      </c>
      <c r="GX44" s="29">
        <v>39</v>
      </c>
      <c r="GY44" s="85"/>
      <c r="GZ44" s="87" t="str">
        <f t="shared" si="39"/>
        <v/>
      </c>
      <c r="HA44" s="83" t="str">
        <v>0,0,0,0</v>
      </c>
      <c r="HB44" s="56">
        <f t="shared" si="11"/>
        <v>2</v>
      </c>
      <c r="HC44" s="56">
        <f t="shared" si="12"/>
        <v>4</v>
      </c>
      <c r="HD44" s="55">
        <f t="shared" si="60"/>
        <v>99999</v>
      </c>
      <c r="HE44" s="219">
        <f t="shared" si="13"/>
        <v>99999</v>
      </c>
      <c r="HF44" s="55">
        <f t="shared" si="14"/>
        <v>99999</v>
      </c>
      <c r="HG44" s="108" t="str">
        <f t="shared" si="15"/>
        <v>NFS</v>
      </c>
      <c r="HH44" s="85">
        <f t="shared" si="16"/>
        <v>0</v>
      </c>
      <c r="HI44" s="106" t="str">
        <f t="shared" si="17"/>
        <v/>
      </c>
      <c r="HJ44" s="29">
        <v>39</v>
      </c>
      <c r="HK44" s="85" t="str">
        <f t="shared" si="18"/>
        <v/>
      </c>
      <c r="HL44" s="85" t="str">
        <f t="shared" si="40"/>
        <v/>
      </c>
      <c r="HM44" s="55" t="str" cm="1">
        <f t="array" ref="HM44">IF(HJ44&lt;=$HH$1-1,IF(HK44&lt;&gt;HK43,INDEX($M$6:$GP$190,1,HL44+1),INDEX($M$6:$GP$190,MIN(HL44,HL43)+1,MAX(HL44,HL43)+1))+IF(HK44&lt;&gt;HK45,INDEX($M$6:$GP$190,1,HL44+1),0),"")</f>
        <v/>
      </c>
      <c r="HN44" s="29" t="str">
        <f>IF(HJ44&lt;=$HH$1-1,ROUND(#REF!,3)&amp;","&amp;#REF!,"")</f>
        <v/>
      </c>
      <c r="HO44" s="40"/>
      <c r="HP44" s="40"/>
      <c r="HQ44" s="40"/>
      <c r="HR44" s="40"/>
      <c r="HU44" s="75">
        <v>39</v>
      </c>
      <c r="HV44" s="77" t="str">
        <f t="shared" si="20"/>
        <v/>
      </c>
      <c r="HW44" s="78" t="str">
        <f t="shared" si="64"/>
        <v/>
      </c>
      <c r="HX44" s="88" t="str">
        <f t="shared" si="22"/>
        <v/>
      </c>
      <c r="HY44" s="68" t="str">
        <v>0,0,0,1</v>
      </c>
      <c r="HZ44" s="75">
        <f t="shared" si="23"/>
        <v>2</v>
      </c>
      <c r="IA44" s="75">
        <f t="shared" si="24"/>
        <v>4</v>
      </c>
      <c r="IB44" s="75">
        <f t="shared" si="62"/>
        <v>99999</v>
      </c>
      <c r="IC44" s="143">
        <f t="shared" si="26"/>
        <v>99999</v>
      </c>
      <c r="ID44" s="75">
        <f t="shared" si="43"/>
        <v>99999</v>
      </c>
      <c r="IE44" s="76">
        <f t="shared" si="27"/>
        <v>99999</v>
      </c>
      <c r="IF44" s="86">
        <f t="shared" si="63"/>
        <v>99999</v>
      </c>
      <c r="IG44" s="88">
        <f t="shared" si="55"/>
        <v>99999</v>
      </c>
      <c r="IH44" s="30">
        <f t="shared" si="30"/>
        <v>99999</v>
      </c>
      <c r="II44" s="55">
        <f t="shared" si="31"/>
        <v>99999</v>
      </c>
      <c r="IJ44" s="133" t="str">
        <f t="shared" si="32"/>
        <v>-</v>
      </c>
      <c r="IK44" s="52"/>
      <c r="IL44" s="145"/>
      <c r="IM44" s="145"/>
      <c r="IN44" s="145"/>
      <c r="IO44" s="141">
        <f t="shared" si="58"/>
        <v>99999</v>
      </c>
      <c r="IP44" s="75">
        <f t="shared" si="59"/>
        <v>99999</v>
      </c>
      <c r="IQ44" s="387" t="str">
        <f t="shared" si="61"/>
        <v>-</v>
      </c>
      <c r="IR44" s="142">
        <f t="shared" si="35"/>
        <v>99999</v>
      </c>
      <c r="IS44" s="146"/>
      <c r="IT44" s="389"/>
      <c r="IU44" s="389"/>
      <c r="IV44" s="146"/>
      <c r="IW44" s="7">
        <v>39</v>
      </c>
      <c r="IX44" s="1" t="str">
        <f t="shared" si="52"/>
        <v/>
      </c>
      <c r="IY44" s="7" t="str">
        <f t="shared" si="49"/>
        <v/>
      </c>
      <c r="IZ44" s="223" t="str" cm="1">
        <f t="array" ref="IZ44">IF(IW44&lt;=$HH$1-1,
IF(IX44&lt;&gt;IX43,
INDEX($M$6:$GP$190,1,IY44+1),INDEX($M$6:$GP$190,MIN(IY44,IY43)+1,MAX(IY44,IY43)+1))+IF(IX44&lt;&gt;IX45,INDEX($M$6:$GP$190,1,IY44+1),0),"")</f>
        <v/>
      </c>
      <c r="JA44" s="7" t="str">
        <f t="shared" si="50"/>
        <v/>
      </c>
    </row>
    <row r="45" spans="1:261" ht="16" x14ac:dyDescent="0.2">
      <c r="A45" s="217"/>
      <c r="B45" s="1">
        <v>40</v>
      </c>
      <c r="C45" s="188">
        <f t="shared" si="4"/>
        <v>0</v>
      </c>
      <c r="D45" s="54" t="str">
        <f t="shared" si="5"/>
        <v/>
      </c>
      <c r="E45" s="18" t="str">
        <f t="shared" si="6"/>
        <v/>
      </c>
      <c r="F45" s="1" t="str">
        <f t="shared" ca="1" si="7"/>
        <v/>
      </c>
      <c r="G45" s="1"/>
      <c r="K45" s="7"/>
      <c r="L45" s="291">
        <v>39</v>
      </c>
      <c r="M45" s="220"/>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t="s">
        <v>11</v>
      </c>
      <c r="BA45" s="182">
        <v>99999</v>
      </c>
      <c r="BB45" s="182">
        <v>99999</v>
      </c>
      <c r="BC45" s="182">
        <v>99999</v>
      </c>
      <c r="BD45" s="182">
        <v>99999</v>
      </c>
      <c r="BE45" s="182">
        <v>99999</v>
      </c>
      <c r="BF45" s="182">
        <v>99999</v>
      </c>
      <c r="BG45" s="182">
        <v>99999</v>
      </c>
      <c r="BH45" s="182">
        <v>99999</v>
      </c>
      <c r="BI45" s="182">
        <v>99999</v>
      </c>
      <c r="BJ45" s="182">
        <v>99999</v>
      </c>
      <c r="BK45" s="182">
        <v>99999</v>
      </c>
      <c r="BL45" s="182">
        <v>99999</v>
      </c>
      <c r="BM45" s="182">
        <v>99999</v>
      </c>
      <c r="BN45" s="182">
        <v>99999</v>
      </c>
      <c r="BO45" s="182">
        <v>99999</v>
      </c>
      <c r="BP45" s="182">
        <v>99999</v>
      </c>
      <c r="BQ45" s="182">
        <v>99999</v>
      </c>
      <c r="BR45" s="182">
        <v>99999</v>
      </c>
      <c r="BS45" s="182">
        <v>99999</v>
      </c>
      <c r="BT45" s="182">
        <v>99999</v>
      </c>
      <c r="BU45" s="182">
        <v>99999</v>
      </c>
      <c r="BV45" s="182">
        <v>99999</v>
      </c>
      <c r="BW45" s="182">
        <v>99999</v>
      </c>
      <c r="BX45" s="182">
        <v>99999</v>
      </c>
      <c r="BY45" s="182">
        <v>99999</v>
      </c>
      <c r="BZ45" s="182">
        <v>99999</v>
      </c>
      <c r="CA45" s="182">
        <v>99999</v>
      </c>
      <c r="CB45" s="182">
        <v>99999</v>
      </c>
      <c r="CC45" s="182">
        <v>99999</v>
      </c>
      <c r="CD45" s="182">
        <v>99999</v>
      </c>
      <c r="CE45" s="182">
        <v>99999</v>
      </c>
      <c r="CF45" s="182">
        <v>99999</v>
      </c>
      <c r="CG45" s="182">
        <v>99999</v>
      </c>
      <c r="CH45" s="182">
        <v>99999</v>
      </c>
      <c r="CI45" s="182">
        <v>99999</v>
      </c>
      <c r="CJ45" s="182">
        <v>99999</v>
      </c>
      <c r="CK45" s="182">
        <v>99999</v>
      </c>
      <c r="CL45" s="182">
        <v>99999</v>
      </c>
      <c r="CM45" s="182">
        <v>99999</v>
      </c>
      <c r="CN45" s="182">
        <v>99999</v>
      </c>
      <c r="CO45" s="183">
        <v>99999</v>
      </c>
      <c r="CP45" s="183">
        <v>99999</v>
      </c>
      <c r="CQ45" s="183">
        <v>99999</v>
      </c>
      <c r="CR45" s="183">
        <v>99999</v>
      </c>
      <c r="CS45" s="183">
        <v>99999</v>
      </c>
      <c r="CT45" s="183">
        <v>99999</v>
      </c>
      <c r="CU45" s="183">
        <v>99999</v>
      </c>
      <c r="CV45" s="183">
        <v>99999</v>
      </c>
      <c r="CW45" s="183">
        <v>99999</v>
      </c>
      <c r="CX45" s="183">
        <v>99999</v>
      </c>
      <c r="CY45" s="183">
        <v>99999</v>
      </c>
      <c r="CZ45" s="183">
        <v>99999</v>
      </c>
      <c r="DA45" s="183">
        <v>99999</v>
      </c>
      <c r="DB45" s="183">
        <v>99999</v>
      </c>
      <c r="DC45" s="183">
        <v>99999</v>
      </c>
      <c r="DD45" s="183">
        <v>99999</v>
      </c>
      <c r="DE45" s="183">
        <v>99999</v>
      </c>
      <c r="DF45" s="183">
        <v>99999</v>
      </c>
      <c r="DG45" s="183">
        <v>99999</v>
      </c>
      <c r="DH45" s="183">
        <v>99999</v>
      </c>
      <c r="DI45" s="183">
        <v>99999</v>
      </c>
      <c r="DJ45" s="183">
        <v>99999</v>
      </c>
      <c r="DK45" s="183">
        <v>99999</v>
      </c>
      <c r="DL45" s="183">
        <v>99999</v>
      </c>
      <c r="DM45" s="183">
        <v>99999</v>
      </c>
      <c r="DN45" s="183">
        <v>99999</v>
      </c>
      <c r="DO45" s="183">
        <v>99999</v>
      </c>
      <c r="DP45" s="183">
        <v>99999</v>
      </c>
      <c r="DQ45" s="183">
        <v>99999</v>
      </c>
      <c r="DR45" s="183">
        <v>99999</v>
      </c>
      <c r="DS45" s="183">
        <v>99999</v>
      </c>
      <c r="DT45" s="183">
        <v>99999</v>
      </c>
      <c r="DU45" s="183">
        <v>99999</v>
      </c>
      <c r="DV45" s="183">
        <v>99999</v>
      </c>
      <c r="DW45" s="183">
        <v>99999</v>
      </c>
      <c r="DX45" s="183">
        <v>99999</v>
      </c>
      <c r="DY45" s="183">
        <v>99999</v>
      </c>
      <c r="DZ45" s="183">
        <v>99999</v>
      </c>
      <c r="EA45" s="183">
        <v>99999</v>
      </c>
      <c r="EB45" s="183">
        <v>99999</v>
      </c>
      <c r="EC45" s="183">
        <v>99999</v>
      </c>
      <c r="ED45" s="183">
        <v>99999</v>
      </c>
      <c r="EE45" s="183">
        <v>99999</v>
      </c>
      <c r="EF45" s="183">
        <v>99999</v>
      </c>
      <c r="EG45" s="183">
        <v>99999</v>
      </c>
      <c r="EH45" s="183">
        <v>99999</v>
      </c>
      <c r="EI45" s="183">
        <v>99999</v>
      </c>
      <c r="EJ45" s="183">
        <v>99999</v>
      </c>
      <c r="EK45" s="183">
        <v>99999</v>
      </c>
      <c r="EL45" s="183">
        <v>99999</v>
      </c>
      <c r="EM45" s="183">
        <v>99999</v>
      </c>
      <c r="EN45" s="183">
        <v>99999</v>
      </c>
      <c r="EO45" s="183">
        <v>99999</v>
      </c>
      <c r="EP45" s="183">
        <v>99999</v>
      </c>
      <c r="EQ45" s="183">
        <v>99999</v>
      </c>
      <c r="ER45" s="183">
        <v>99999</v>
      </c>
      <c r="ES45" s="183">
        <v>99999</v>
      </c>
      <c r="ET45" s="183">
        <v>99999</v>
      </c>
      <c r="EU45" s="183">
        <v>99999</v>
      </c>
      <c r="EV45" s="183">
        <v>99999</v>
      </c>
      <c r="EW45" s="183">
        <v>99999</v>
      </c>
      <c r="EX45" s="183">
        <v>99999</v>
      </c>
      <c r="EY45" s="183">
        <v>99999</v>
      </c>
      <c r="EZ45" s="183">
        <v>99999</v>
      </c>
      <c r="FA45" s="183">
        <v>99999</v>
      </c>
      <c r="FB45" s="183">
        <v>99999</v>
      </c>
      <c r="FC45" s="183">
        <v>99999</v>
      </c>
      <c r="FD45" s="183">
        <v>99999</v>
      </c>
      <c r="FE45" s="183">
        <v>99999</v>
      </c>
      <c r="FF45" s="183">
        <v>99999</v>
      </c>
      <c r="FG45" s="183">
        <v>99999</v>
      </c>
      <c r="FH45" s="183">
        <v>99999</v>
      </c>
      <c r="FI45" s="183">
        <v>99999</v>
      </c>
      <c r="FJ45" s="183">
        <v>99999</v>
      </c>
      <c r="FK45" s="183">
        <v>99999</v>
      </c>
      <c r="FL45" s="183">
        <v>99999</v>
      </c>
      <c r="FM45" s="183">
        <v>99999</v>
      </c>
      <c r="FN45" s="183">
        <v>99999</v>
      </c>
      <c r="FO45" s="183">
        <v>99999</v>
      </c>
      <c r="FP45" s="183">
        <v>99999</v>
      </c>
      <c r="FQ45" s="183">
        <v>99999</v>
      </c>
      <c r="FR45" s="183">
        <v>99999</v>
      </c>
      <c r="FS45" s="183">
        <v>99999</v>
      </c>
      <c r="FT45" s="183">
        <v>99999</v>
      </c>
      <c r="FU45" s="183">
        <v>99999</v>
      </c>
      <c r="FV45" s="183">
        <v>99999</v>
      </c>
      <c r="FW45" s="183">
        <v>99999</v>
      </c>
      <c r="FX45" s="183">
        <v>99999</v>
      </c>
      <c r="FY45" s="183">
        <v>99999</v>
      </c>
      <c r="FZ45" s="183">
        <v>99999</v>
      </c>
      <c r="GA45" s="183">
        <v>99999</v>
      </c>
      <c r="GB45" s="183">
        <v>99999</v>
      </c>
      <c r="GC45" s="183">
        <v>99999</v>
      </c>
      <c r="GD45" s="183">
        <v>99999</v>
      </c>
      <c r="GE45" s="183">
        <v>99999</v>
      </c>
      <c r="GF45" s="183">
        <v>99999</v>
      </c>
      <c r="GG45" s="183">
        <v>99999</v>
      </c>
      <c r="GH45" s="183">
        <v>99999</v>
      </c>
      <c r="GI45" s="132">
        <v>99999</v>
      </c>
      <c r="GJ45" s="132">
        <v>99999</v>
      </c>
      <c r="GK45" s="132">
        <v>99999</v>
      </c>
      <c r="GL45" s="132">
        <v>99999</v>
      </c>
      <c r="GM45" s="132">
        <v>99999</v>
      </c>
      <c r="GN45" s="132">
        <v>99999</v>
      </c>
      <c r="GO45" s="132">
        <v>99999</v>
      </c>
      <c r="GP45" s="132">
        <v>99999</v>
      </c>
      <c r="GQ45" s="28">
        <v>39</v>
      </c>
      <c r="GR45" s="128">
        <v>22</v>
      </c>
      <c r="GS45" s="55" t="str">
        <f t="shared" si="10"/>
        <v>NFS</v>
      </c>
      <c r="GT45" s="55" t="str">
        <f t="shared" si="37"/>
        <v>-</v>
      </c>
      <c r="GU45" s="29"/>
      <c r="GV45" s="56" t="str">
        <f t="shared" si="42"/>
        <v>,</v>
      </c>
      <c r="GW45" s="59" t="str">
        <f t="shared" si="38"/>
        <v>,</v>
      </c>
      <c r="GX45" s="29">
        <v>40</v>
      </c>
      <c r="GY45" s="85"/>
      <c r="GZ45" s="87" t="str">
        <f t="shared" si="39"/>
        <v/>
      </c>
      <c r="HA45" s="83" t="str">
        <v>0,0,0,0</v>
      </c>
      <c r="HB45" s="56">
        <f t="shared" si="11"/>
        <v>2</v>
      </c>
      <c r="HC45" s="56">
        <f t="shared" si="12"/>
        <v>4</v>
      </c>
      <c r="HD45" s="55">
        <f t="shared" si="60"/>
        <v>99999</v>
      </c>
      <c r="HE45" s="219">
        <f t="shared" si="13"/>
        <v>99999</v>
      </c>
      <c r="HF45" s="55">
        <f t="shared" si="14"/>
        <v>99999</v>
      </c>
      <c r="HG45" s="108" t="str">
        <f t="shared" si="15"/>
        <v>NFS</v>
      </c>
      <c r="HH45" s="85">
        <f t="shared" si="16"/>
        <v>0</v>
      </c>
      <c r="HI45" s="106" t="str">
        <f t="shared" si="17"/>
        <v/>
      </c>
      <c r="HJ45" s="29">
        <v>40</v>
      </c>
      <c r="HK45" s="85" t="str">
        <f t="shared" si="18"/>
        <v/>
      </c>
      <c r="HL45" s="85" t="str">
        <f t="shared" si="40"/>
        <v/>
      </c>
      <c r="HM45" s="55" t="str" cm="1">
        <f t="array" ref="HM45">IF(HJ45&lt;=$HH$1-1,IF(HK45&lt;&gt;HK44,INDEX($M$6:$GP$190,1,HL45+1),INDEX($M$6:$GP$190,MIN(HL45,HL44)+1,MAX(HL45,HL44)+1))+IF(HK45&lt;&gt;HK46,INDEX($M$6:$GP$190,1,HL45+1),0),"")</f>
        <v/>
      </c>
      <c r="HN45" s="29" t="str">
        <f>IF(HJ45&lt;=$HH$1-1,ROUND(#REF!,3)&amp;","&amp;#REF!,"")</f>
        <v/>
      </c>
      <c r="HO45" s="40"/>
      <c r="HP45" s="40"/>
      <c r="HQ45" s="40"/>
      <c r="HR45" s="40"/>
      <c r="HU45" s="75">
        <v>40</v>
      </c>
      <c r="HV45" s="77" t="str">
        <f t="shared" si="20"/>
        <v/>
      </c>
      <c r="HW45" s="78" t="str">
        <f t="shared" si="64"/>
        <v/>
      </c>
      <c r="HX45" s="88" t="str">
        <f t="shared" si="22"/>
        <v/>
      </c>
      <c r="HY45" s="68" t="str">
        <v>0,0,0,1</v>
      </c>
      <c r="HZ45" s="75">
        <f t="shared" si="23"/>
        <v>2</v>
      </c>
      <c r="IA45" s="75">
        <f t="shared" si="24"/>
        <v>4</v>
      </c>
      <c r="IB45" s="75">
        <f t="shared" si="62"/>
        <v>99999</v>
      </c>
      <c r="IC45" s="143">
        <f t="shared" si="26"/>
        <v>99999</v>
      </c>
      <c r="ID45" s="75">
        <f t="shared" si="43"/>
        <v>99999</v>
      </c>
      <c r="IE45" s="76">
        <f t="shared" si="27"/>
        <v>99999</v>
      </c>
      <c r="IF45" s="86">
        <f t="shared" si="63"/>
        <v>99999</v>
      </c>
      <c r="IG45" s="88">
        <f t="shared" si="55"/>
        <v>99999</v>
      </c>
      <c r="IH45" s="30">
        <f t="shared" si="30"/>
        <v>99999</v>
      </c>
      <c r="II45" s="55">
        <f t="shared" si="31"/>
        <v>99999</v>
      </c>
      <c r="IJ45" s="133" t="str">
        <f t="shared" si="32"/>
        <v>-</v>
      </c>
      <c r="IK45" s="52"/>
      <c r="IL45" s="145"/>
      <c r="IM45" s="145"/>
      <c r="IN45" s="145"/>
      <c r="IO45" s="141">
        <f t="shared" si="58"/>
        <v>99999</v>
      </c>
      <c r="IP45" s="75">
        <f t="shared" si="59"/>
        <v>99999</v>
      </c>
      <c r="IQ45" s="387" t="str">
        <f t="shared" si="61"/>
        <v>-</v>
      </c>
      <c r="IR45" s="142">
        <f t="shared" si="35"/>
        <v>99999</v>
      </c>
      <c r="IS45" s="146"/>
      <c r="IT45" s="389"/>
      <c r="IU45" s="389"/>
      <c r="IV45" s="146"/>
      <c r="IW45" s="7">
        <v>40</v>
      </c>
      <c r="IX45" s="1" t="str">
        <f t="shared" si="52"/>
        <v/>
      </c>
      <c r="IY45" s="7" t="str">
        <f t="shared" si="49"/>
        <v/>
      </c>
      <c r="IZ45" s="223" t="str" cm="1">
        <f t="array" ref="IZ45">IF(IW45&lt;=$HH$1-1,
IF(IX45&lt;&gt;IX44,
INDEX($M$6:$GP$190,1,IY45+1),INDEX($M$6:$GP$190,MIN(IY45,IY44)+1,MAX(IY45,IY44)+1))+IF(IX45&lt;&gt;IX46,INDEX($M$6:$GP$190,1,IY45+1),0),"")</f>
        <v/>
      </c>
      <c r="JA45" s="7" t="str">
        <f t="shared" si="50"/>
        <v/>
      </c>
    </row>
    <row r="46" spans="1:261" ht="16" x14ac:dyDescent="0.2">
      <c r="A46" s="217"/>
      <c r="B46" s="1">
        <v>41</v>
      </c>
      <c r="C46" s="188">
        <f t="shared" si="4"/>
        <v>0</v>
      </c>
      <c r="D46" s="54" t="str">
        <f t="shared" si="5"/>
        <v/>
      </c>
      <c r="E46" s="18" t="str">
        <f t="shared" si="6"/>
        <v/>
      </c>
      <c r="F46" s="1" t="str">
        <f t="shared" ca="1" si="7"/>
        <v/>
      </c>
      <c r="G46" s="1"/>
      <c r="K46" s="7"/>
      <c r="L46" s="291">
        <v>40</v>
      </c>
      <c r="M46" s="220"/>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t="s">
        <v>11</v>
      </c>
      <c r="BB46" s="182">
        <v>99999</v>
      </c>
      <c r="BC46" s="182">
        <v>99999</v>
      </c>
      <c r="BD46" s="182">
        <v>99999</v>
      </c>
      <c r="BE46" s="182">
        <v>99999</v>
      </c>
      <c r="BF46" s="182">
        <v>99999</v>
      </c>
      <c r="BG46" s="182">
        <v>99999</v>
      </c>
      <c r="BH46" s="182">
        <v>99999</v>
      </c>
      <c r="BI46" s="182">
        <v>99999</v>
      </c>
      <c r="BJ46" s="182">
        <v>99999</v>
      </c>
      <c r="BK46" s="182">
        <v>99999</v>
      </c>
      <c r="BL46" s="182">
        <v>99999</v>
      </c>
      <c r="BM46" s="182">
        <v>99999</v>
      </c>
      <c r="BN46" s="182">
        <v>99999</v>
      </c>
      <c r="BO46" s="182">
        <v>99999</v>
      </c>
      <c r="BP46" s="182">
        <v>99999</v>
      </c>
      <c r="BQ46" s="182">
        <v>99999</v>
      </c>
      <c r="BR46" s="182">
        <v>99999</v>
      </c>
      <c r="BS46" s="182">
        <v>99999</v>
      </c>
      <c r="BT46" s="182">
        <v>99999</v>
      </c>
      <c r="BU46" s="182">
        <v>99999</v>
      </c>
      <c r="BV46" s="182">
        <v>99999</v>
      </c>
      <c r="BW46" s="182">
        <v>99999</v>
      </c>
      <c r="BX46" s="182">
        <v>99999</v>
      </c>
      <c r="BY46" s="182">
        <v>99999</v>
      </c>
      <c r="BZ46" s="182">
        <v>99999</v>
      </c>
      <c r="CA46" s="182">
        <v>99999</v>
      </c>
      <c r="CB46" s="182">
        <v>99999</v>
      </c>
      <c r="CC46" s="182">
        <v>99999</v>
      </c>
      <c r="CD46" s="182">
        <v>99999</v>
      </c>
      <c r="CE46" s="182">
        <v>99999</v>
      </c>
      <c r="CF46" s="182">
        <v>99999</v>
      </c>
      <c r="CG46" s="182">
        <v>99999</v>
      </c>
      <c r="CH46" s="182">
        <v>99999</v>
      </c>
      <c r="CI46" s="182">
        <v>99999</v>
      </c>
      <c r="CJ46" s="182">
        <v>99999</v>
      </c>
      <c r="CK46" s="182">
        <v>99999</v>
      </c>
      <c r="CL46" s="182">
        <v>99999</v>
      </c>
      <c r="CM46" s="182">
        <v>99999</v>
      </c>
      <c r="CN46" s="182">
        <v>99999</v>
      </c>
      <c r="CO46" s="183">
        <v>99999</v>
      </c>
      <c r="CP46" s="183">
        <v>99999</v>
      </c>
      <c r="CQ46" s="183">
        <v>99999</v>
      </c>
      <c r="CR46" s="183">
        <v>99999</v>
      </c>
      <c r="CS46" s="183">
        <v>99999</v>
      </c>
      <c r="CT46" s="183">
        <v>99999</v>
      </c>
      <c r="CU46" s="183">
        <v>99999</v>
      </c>
      <c r="CV46" s="183">
        <v>99999</v>
      </c>
      <c r="CW46" s="183">
        <v>99999</v>
      </c>
      <c r="CX46" s="183">
        <v>99999</v>
      </c>
      <c r="CY46" s="183">
        <v>99999</v>
      </c>
      <c r="CZ46" s="183">
        <v>99999</v>
      </c>
      <c r="DA46" s="183">
        <v>99999</v>
      </c>
      <c r="DB46" s="183">
        <v>99999</v>
      </c>
      <c r="DC46" s="183">
        <v>99999</v>
      </c>
      <c r="DD46" s="183">
        <v>99999</v>
      </c>
      <c r="DE46" s="183">
        <v>99999</v>
      </c>
      <c r="DF46" s="183">
        <v>99999</v>
      </c>
      <c r="DG46" s="183">
        <v>99999</v>
      </c>
      <c r="DH46" s="183">
        <v>99999</v>
      </c>
      <c r="DI46" s="183">
        <v>99999</v>
      </c>
      <c r="DJ46" s="183">
        <v>99999</v>
      </c>
      <c r="DK46" s="183">
        <v>99999</v>
      </c>
      <c r="DL46" s="183">
        <v>99999</v>
      </c>
      <c r="DM46" s="183">
        <v>99999</v>
      </c>
      <c r="DN46" s="183">
        <v>99999</v>
      </c>
      <c r="DO46" s="183">
        <v>99999</v>
      </c>
      <c r="DP46" s="183">
        <v>99999</v>
      </c>
      <c r="DQ46" s="183">
        <v>99999</v>
      </c>
      <c r="DR46" s="183">
        <v>99999</v>
      </c>
      <c r="DS46" s="183">
        <v>99999</v>
      </c>
      <c r="DT46" s="183">
        <v>99999</v>
      </c>
      <c r="DU46" s="183">
        <v>99999</v>
      </c>
      <c r="DV46" s="183">
        <v>99999</v>
      </c>
      <c r="DW46" s="183">
        <v>99999</v>
      </c>
      <c r="DX46" s="183">
        <v>99999</v>
      </c>
      <c r="DY46" s="183">
        <v>99999</v>
      </c>
      <c r="DZ46" s="183">
        <v>99999</v>
      </c>
      <c r="EA46" s="183">
        <v>99999</v>
      </c>
      <c r="EB46" s="183">
        <v>99999</v>
      </c>
      <c r="EC46" s="183">
        <v>99999</v>
      </c>
      <c r="ED46" s="183">
        <v>99999</v>
      </c>
      <c r="EE46" s="183">
        <v>99999</v>
      </c>
      <c r="EF46" s="183">
        <v>99999</v>
      </c>
      <c r="EG46" s="183">
        <v>99999</v>
      </c>
      <c r="EH46" s="183">
        <v>99999</v>
      </c>
      <c r="EI46" s="183">
        <v>99999</v>
      </c>
      <c r="EJ46" s="183">
        <v>99999</v>
      </c>
      <c r="EK46" s="183">
        <v>99999</v>
      </c>
      <c r="EL46" s="183">
        <v>99999</v>
      </c>
      <c r="EM46" s="183">
        <v>99999</v>
      </c>
      <c r="EN46" s="183">
        <v>99999</v>
      </c>
      <c r="EO46" s="183">
        <v>99999</v>
      </c>
      <c r="EP46" s="183">
        <v>99999</v>
      </c>
      <c r="EQ46" s="183">
        <v>99999</v>
      </c>
      <c r="ER46" s="183">
        <v>99999</v>
      </c>
      <c r="ES46" s="183">
        <v>99999</v>
      </c>
      <c r="ET46" s="183">
        <v>99999</v>
      </c>
      <c r="EU46" s="183">
        <v>99999</v>
      </c>
      <c r="EV46" s="183">
        <v>99999</v>
      </c>
      <c r="EW46" s="183">
        <v>99999</v>
      </c>
      <c r="EX46" s="183">
        <v>99999</v>
      </c>
      <c r="EY46" s="183">
        <v>99999</v>
      </c>
      <c r="EZ46" s="183">
        <v>99999</v>
      </c>
      <c r="FA46" s="183">
        <v>99999</v>
      </c>
      <c r="FB46" s="183">
        <v>99999</v>
      </c>
      <c r="FC46" s="183">
        <v>99999</v>
      </c>
      <c r="FD46" s="183">
        <v>99999</v>
      </c>
      <c r="FE46" s="183">
        <v>99999</v>
      </c>
      <c r="FF46" s="183">
        <v>99999</v>
      </c>
      <c r="FG46" s="183">
        <v>99999</v>
      </c>
      <c r="FH46" s="183">
        <v>99999</v>
      </c>
      <c r="FI46" s="183">
        <v>99999</v>
      </c>
      <c r="FJ46" s="183">
        <v>99999</v>
      </c>
      <c r="FK46" s="183">
        <v>99999</v>
      </c>
      <c r="FL46" s="183">
        <v>99999</v>
      </c>
      <c r="FM46" s="183">
        <v>99999</v>
      </c>
      <c r="FN46" s="183">
        <v>99999</v>
      </c>
      <c r="FO46" s="183">
        <v>99999</v>
      </c>
      <c r="FP46" s="183">
        <v>99999</v>
      </c>
      <c r="FQ46" s="183">
        <v>99999</v>
      </c>
      <c r="FR46" s="183">
        <v>99999</v>
      </c>
      <c r="FS46" s="183">
        <v>99999</v>
      </c>
      <c r="FT46" s="183">
        <v>99999</v>
      </c>
      <c r="FU46" s="183">
        <v>99999</v>
      </c>
      <c r="FV46" s="183">
        <v>99999</v>
      </c>
      <c r="FW46" s="183">
        <v>99999</v>
      </c>
      <c r="FX46" s="183">
        <v>99999</v>
      </c>
      <c r="FY46" s="183">
        <v>99999</v>
      </c>
      <c r="FZ46" s="183">
        <v>99999</v>
      </c>
      <c r="GA46" s="183">
        <v>99999</v>
      </c>
      <c r="GB46" s="183">
        <v>99999</v>
      </c>
      <c r="GC46" s="183">
        <v>99999</v>
      </c>
      <c r="GD46" s="183">
        <v>99999</v>
      </c>
      <c r="GE46" s="183">
        <v>99999</v>
      </c>
      <c r="GF46" s="183">
        <v>99999</v>
      </c>
      <c r="GG46" s="183">
        <v>99999</v>
      </c>
      <c r="GH46" s="183">
        <v>99999</v>
      </c>
      <c r="GI46" s="132">
        <v>99999</v>
      </c>
      <c r="GJ46" s="132">
        <v>99999</v>
      </c>
      <c r="GK46" s="132">
        <v>99999</v>
      </c>
      <c r="GL46" s="132">
        <v>99999</v>
      </c>
      <c r="GM46" s="132">
        <v>99999</v>
      </c>
      <c r="GN46" s="132">
        <v>99999</v>
      </c>
      <c r="GO46" s="132">
        <v>99999</v>
      </c>
      <c r="GP46" s="132">
        <v>99999</v>
      </c>
      <c r="GQ46" s="28">
        <v>40</v>
      </c>
      <c r="GR46" s="128">
        <v>9</v>
      </c>
      <c r="GS46" s="55" t="str">
        <f t="shared" si="10"/>
        <v>NFS</v>
      </c>
      <c r="GT46" s="55" t="str">
        <f t="shared" si="37"/>
        <v>-</v>
      </c>
      <c r="GU46" s="29"/>
      <c r="GV46" s="56" t="str">
        <f t="shared" si="42"/>
        <v>,</v>
      </c>
      <c r="GW46" s="59" t="str">
        <f t="shared" si="38"/>
        <v>,</v>
      </c>
      <c r="GX46" s="29">
        <v>41</v>
      </c>
      <c r="GY46" s="85"/>
      <c r="GZ46" s="87" t="str">
        <f t="shared" si="39"/>
        <v/>
      </c>
      <c r="HA46" s="83" t="str">
        <v>0,0,0,0</v>
      </c>
      <c r="HB46" s="56">
        <f t="shared" si="11"/>
        <v>2</v>
      </c>
      <c r="HC46" s="56">
        <f t="shared" si="12"/>
        <v>4</v>
      </c>
      <c r="HD46" s="55">
        <f t="shared" si="60"/>
        <v>99999</v>
      </c>
      <c r="HE46" s="219">
        <f t="shared" si="13"/>
        <v>99999</v>
      </c>
      <c r="HF46" s="55">
        <f t="shared" si="14"/>
        <v>99999</v>
      </c>
      <c r="HG46" s="108" t="str">
        <f t="shared" si="15"/>
        <v>NFS</v>
      </c>
      <c r="HH46" s="85">
        <f t="shared" si="16"/>
        <v>0</v>
      </c>
      <c r="HI46" s="106" t="str">
        <f t="shared" si="17"/>
        <v/>
      </c>
      <c r="HJ46" s="29">
        <v>41</v>
      </c>
      <c r="HK46" s="85" t="str">
        <f t="shared" si="18"/>
        <v/>
      </c>
      <c r="HL46" s="85" t="str">
        <f t="shared" si="40"/>
        <v/>
      </c>
      <c r="HM46" s="55" t="str" cm="1">
        <f t="array" ref="HM46">IF(HJ46&lt;=$HH$1-1,IF(HK46&lt;&gt;HK45,INDEX($M$6:$GP$190,1,HL46+1),INDEX($M$6:$GP$190,MIN(HL46,HL45)+1,MAX(HL46,HL45)+1))+IF(HK46&lt;&gt;HK47,INDEX($M$6:$GP$190,1,HL46+1),0),"")</f>
        <v/>
      </c>
      <c r="HN46" s="29" t="str">
        <f>IF(HJ46&lt;=$HH$1-1,ROUND(#REF!,3)&amp;","&amp;#REF!,"")</f>
        <v/>
      </c>
      <c r="HO46" s="40"/>
      <c r="HP46" s="40"/>
      <c r="HQ46" s="40"/>
      <c r="HR46" s="40"/>
      <c r="HU46" s="75">
        <v>41</v>
      </c>
      <c r="HV46" s="77" t="str">
        <f t="shared" si="20"/>
        <v/>
      </c>
      <c r="HW46" s="78" t="str">
        <f t="shared" si="64"/>
        <v/>
      </c>
      <c r="HX46" s="88" t="str">
        <f t="shared" si="22"/>
        <v/>
      </c>
      <c r="HY46" s="68" t="str">
        <v>0,0,0,1</v>
      </c>
      <c r="HZ46" s="75">
        <f t="shared" si="23"/>
        <v>2</v>
      </c>
      <c r="IA46" s="75">
        <f t="shared" si="24"/>
        <v>4</v>
      </c>
      <c r="IB46" s="75">
        <f t="shared" si="62"/>
        <v>99999</v>
      </c>
      <c r="IC46" s="143">
        <f t="shared" si="26"/>
        <v>99999</v>
      </c>
      <c r="ID46" s="75">
        <f t="shared" si="43"/>
        <v>99999</v>
      </c>
      <c r="IE46" s="76">
        <f t="shared" si="27"/>
        <v>99999</v>
      </c>
      <c r="IF46" s="86">
        <f t="shared" si="63"/>
        <v>99999</v>
      </c>
      <c r="IG46" s="88">
        <f t="shared" si="29"/>
        <v>99999</v>
      </c>
      <c r="IH46" s="30">
        <f t="shared" si="30"/>
        <v>99999</v>
      </c>
      <c r="II46" s="55">
        <f t="shared" si="31"/>
        <v>99999</v>
      </c>
      <c r="IJ46" s="133" t="str">
        <f t="shared" si="32"/>
        <v>-</v>
      </c>
      <c r="IK46" s="52"/>
      <c r="IL46" s="145"/>
      <c r="IM46" s="145"/>
      <c r="IN46" s="145"/>
      <c r="IO46" s="141">
        <f t="shared" si="58"/>
        <v>99999</v>
      </c>
      <c r="IP46" s="75">
        <f t="shared" si="59"/>
        <v>99999</v>
      </c>
      <c r="IQ46" s="387" t="str">
        <f t="shared" si="61"/>
        <v>-</v>
      </c>
      <c r="IR46" s="142">
        <f t="shared" si="35"/>
        <v>99999</v>
      </c>
      <c r="IS46" s="146"/>
      <c r="IT46" s="389"/>
      <c r="IU46" s="389"/>
      <c r="IV46" s="146"/>
      <c r="IW46" s="7">
        <v>41</v>
      </c>
      <c r="IX46" s="1" t="str">
        <f t="shared" si="52"/>
        <v/>
      </c>
      <c r="IY46" s="7" t="str">
        <f t="shared" si="49"/>
        <v/>
      </c>
      <c r="IZ46" s="223" t="str" cm="1">
        <f t="array" ref="IZ46">IF(IW46&lt;=$HH$1-1,
IF(IX46&lt;&gt;IX45,
INDEX($M$6:$GP$190,1,IY46+1),INDEX($M$6:$GP$190,MIN(IY46,IY45)+1,MAX(IY46,IY45)+1))+IF(IX46&lt;&gt;IX47,INDEX($M$6:$GP$190,1,IY46+1),0),"")</f>
        <v/>
      </c>
      <c r="JA46" s="7" t="str">
        <f t="shared" si="50"/>
        <v/>
      </c>
    </row>
    <row r="47" spans="1:261" ht="14" customHeight="1" x14ac:dyDescent="0.2">
      <c r="A47" s="217"/>
      <c r="B47" s="1">
        <v>42</v>
      </c>
      <c r="C47" s="188">
        <f t="shared" si="4"/>
        <v>0</v>
      </c>
      <c r="D47" s="54" t="str">
        <f t="shared" si="5"/>
        <v/>
      </c>
      <c r="E47" s="18" t="str">
        <f t="shared" si="6"/>
        <v/>
      </c>
      <c r="F47" s="1" t="str">
        <f t="shared" ca="1" si="7"/>
        <v/>
      </c>
      <c r="G47" s="1"/>
      <c r="K47" s="7"/>
      <c r="L47" s="291">
        <v>41</v>
      </c>
      <c r="M47" s="220"/>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t="s">
        <v>11</v>
      </c>
      <c r="BC47" s="182">
        <v>99999</v>
      </c>
      <c r="BD47" s="182">
        <v>99999</v>
      </c>
      <c r="BE47" s="182">
        <v>99999</v>
      </c>
      <c r="BF47" s="182">
        <v>99999</v>
      </c>
      <c r="BG47" s="182">
        <v>99999</v>
      </c>
      <c r="BH47" s="182">
        <v>99999</v>
      </c>
      <c r="BI47" s="182">
        <v>99999</v>
      </c>
      <c r="BJ47" s="182">
        <v>99999</v>
      </c>
      <c r="BK47" s="182">
        <v>99999</v>
      </c>
      <c r="BL47" s="182">
        <v>99999</v>
      </c>
      <c r="BM47" s="182">
        <v>99999</v>
      </c>
      <c r="BN47" s="182">
        <v>99999</v>
      </c>
      <c r="BO47" s="182">
        <v>99999</v>
      </c>
      <c r="BP47" s="182">
        <v>99999</v>
      </c>
      <c r="BQ47" s="182">
        <v>99999</v>
      </c>
      <c r="BR47" s="182">
        <v>99999</v>
      </c>
      <c r="BS47" s="182">
        <v>99999</v>
      </c>
      <c r="BT47" s="182">
        <v>99999</v>
      </c>
      <c r="BU47" s="182">
        <v>99999</v>
      </c>
      <c r="BV47" s="182">
        <v>99999</v>
      </c>
      <c r="BW47" s="182">
        <v>99999</v>
      </c>
      <c r="BX47" s="182">
        <v>99999</v>
      </c>
      <c r="BY47" s="182">
        <v>99999</v>
      </c>
      <c r="BZ47" s="182">
        <v>99999</v>
      </c>
      <c r="CA47" s="182">
        <v>99999</v>
      </c>
      <c r="CB47" s="182">
        <v>99999</v>
      </c>
      <c r="CC47" s="182">
        <v>99999</v>
      </c>
      <c r="CD47" s="182">
        <v>99999</v>
      </c>
      <c r="CE47" s="182">
        <v>99999</v>
      </c>
      <c r="CF47" s="182">
        <v>99999</v>
      </c>
      <c r="CG47" s="182">
        <v>99999</v>
      </c>
      <c r="CH47" s="182">
        <v>99999</v>
      </c>
      <c r="CI47" s="182">
        <v>99999</v>
      </c>
      <c r="CJ47" s="182">
        <v>99999</v>
      </c>
      <c r="CK47" s="182">
        <v>99999</v>
      </c>
      <c r="CL47" s="182">
        <v>99999</v>
      </c>
      <c r="CM47" s="182">
        <v>99999</v>
      </c>
      <c r="CN47" s="182">
        <v>99999</v>
      </c>
      <c r="CO47" s="183">
        <v>99999</v>
      </c>
      <c r="CP47" s="183">
        <v>99999</v>
      </c>
      <c r="CQ47" s="183">
        <v>99999</v>
      </c>
      <c r="CR47" s="183">
        <v>99999</v>
      </c>
      <c r="CS47" s="183">
        <v>99999</v>
      </c>
      <c r="CT47" s="183">
        <v>99999</v>
      </c>
      <c r="CU47" s="183">
        <v>99999</v>
      </c>
      <c r="CV47" s="183">
        <v>99999</v>
      </c>
      <c r="CW47" s="183">
        <v>99999</v>
      </c>
      <c r="CX47" s="183">
        <v>99999</v>
      </c>
      <c r="CY47" s="183">
        <v>99999</v>
      </c>
      <c r="CZ47" s="183">
        <v>99999</v>
      </c>
      <c r="DA47" s="183">
        <v>99999</v>
      </c>
      <c r="DB47" s="183">
        <v>99999</v>
      </c>
      <c r="DC47" s="183">
        <v>99999</v>
      </c>
      <c r="DD47" s="183">
        <v>99999</v>
      </c>
      <c r="DE47" s="183">
        <v>99999</v>
      </c>
      <c r="DF47" s="183">
        <v>99999</v>
      </c>
      <c r="DG47" s="183">
        <v>99999</v>
      </c>
      <c r="DH47" s="183">
        <v>99999</v>
      </c>
      <c r="DI47" s="183">
        <v>99999</v>
      </c>
      <c r="DJ47" s="183">
        <v>99999</v>
      </c>
      <c r="DK47" s="183">
        <v>99999</v>
      </c>
      <c r="DL47" s="183">
        <v>99999</v>
      </c>
      <c r="DM47" s="183">
        <v>99999</v>
      </c>
      <c r="DN47" s="183">
        <v>99999</v>
      </c>
      <c r="DO47" s="183">
        <v>99999</v>
      </c>
      <c r="DP47" s="183">
        <v>99999</v>
      </c>
      <c r="DQ47" s="183">
        <v>99999</v>
      </c>
      <c r="DR47" s="183">
        <v>99999</v>
      </c>
      <c r="DS47" s="183">
        <v>99999</v>
      </c>
      <c r="DT47" s="183">
        <v>99999</v>
      </c>
      <c r="DU47" s="183">
        <v>99999</v>
      </c>
      <c r="DV47" s="183">
        <v>99999</v>
      </c>
      <c r="DW47" s="183">
        <v>99999</v>
      </c>
      <c r="DX47" s="183">
        <v>99999</v>
      </c>
      <c r="DY47" s="183">
        <v>99999</v>
      </c>
      <c r="DZ47" s="183">
        <v>99999</v>
      </c>
      <c r="EA47" s="183">
        <v>99999</v>
      </c>
      <c r="EB47" s="183">
        <v>99999</v>
      </c>
      <c r="EC47" s="183">
        <v>99999</v>
      </c>
      <c r="ED47" s="183">
        <v>99999</v>
      </c>
      <c r="EE47" s="183">
        <v>99999</v>
      </c>
      <c r="EF47" s="183">
        <v>99999</v>
      </c>
      <c r="EG47" s="183">
        <v>99999</v>
      </c>
      <c r="EH47" s="183">
        <v>99999</v>
      </c>
      <c r="EI47" s="183">
        <v>99999</v>
      </c>
      <c r="EJ47" s="183">
        <v>99999</v>
      </c>
      <c r="EK47" s="183">
        <v>99999</v>
      </c>
      <c r="EL47" s="183">
        <v>99999</v>
      </c>
      <c r="EM47" s="183">
        <v>99999</v>
      </c>
      <c r="EN47" s="183">
        <v>99999</v>
      </c>
      <c r="EO47" s="183">
        <v>99999</v>
      </c>
      <c r="EP47" s="183">
        <v>99999</v>
      </c>
      <c r="EQ47" s="183">
        <v>99999</v>
      </c>
      <c r="ER47" s="183">
        <v>99999</v>
      </c>
      <c r="ES47" s="183">
        <v>99999</v>
      </c>
      <c r="ET47" s="183">
        <v>99999</v>
      </c>
      <c r="EU47" s="183">
        <v>99999</v>
      </c>
      <c r="EV47" s="183">
        <v>99999</v>
      </c>
      <c r="EW47" s="183">
        <v>99999</v>
      </c>
      <c r="EX47" s="183">
        <v>99999</v>
      </c>
      <c r="EY47" s="183">
        <v>99999</v>
      </c>
      <c r="EZ47" s="183">
        <v>99999</v>
      </c>
      <c r="FA47" s="183">
        <v>99999</v>
      </c>
      <c r="FB47" s="183">
        <v>99999</v>
      </c>
      <c r="FC47" s="183">
        <v>99999</v>
      </c>
      <c r="FD47" s="183">
        <v>99999</v>
      </c>
      <c r="FE47" s="183">
        <v>99999</v>
      </c>
      <c r="FF47" s="183">
        <v>99999</v>
      </c>
      <c r="FG47" s="183">
        <v>99999</v>
      </c>
      <c r="FH47" s="183">
        <v>99999</v>
      </c>
      <c r="FI47" s="183">
        <v>99999</v>
      </c>
      <c r="FJ47" s="183">
        <v>99999</v>
      </c>
      <c r="FK47" s="183">
        <v>99999</v>
      </c>
      <c r="FL47" s="183">
        <v>99999</v>
      </c>
      <c r="FM47" s="183">
        <v>99999</v>
      </c>
      <c r="FN47" s="183">
        <v>99999</v>
      </c>
      <c r="FO47" s="183">
        <v>99999</v>
      </c>
      <c r="FP47" s="183">
        <v>99999</v>
      </c>
      <c r="FQ47" s="183">
        <v>99999</v>
      </c>
      <c r="FR47" s="183">
        <v>99999</v>
      </c>
      <c r="FS47" s="183">
        <v>99999</v>
      </c>
      <c r="FT47" s="183">
        <v>99999</v>
      </c>
      <c r="FU47" s="183">
        <v>99999</v>
      </c>
      <c r="FV47" s="183">
        <v>99999</v>
      </c>
      <c r="FW47" s="183">
        <v>99999</v>
      </c>
      <c r="FX47" s="183">
        <v>99999</v>
      </c>
      <c r="FY47" s="183">
        <v>99999</v>
      </c>
      <c r="FZ47" s="183">
        <v>99999</v>
      </c>
      <c r="GA47" s="183">
        <v>99999</v>
      </c>
      <c r="GB47" s="183">
        <v>99999</v>
      </c>
      <c r="GC47" s="183">
        <v>99999</v>
      </c>
      <c r="GD47" s="183">
        <v>99999</v>
      </c>
      <c r="GE47" s="183">
        <v>99999</v>
      </c>
      <c r="GF47" s="183">
        <v>99999</v>
      </c>
      <c r="GG47" s="183">
        <v>99999</v>
      </c>
      <c r="GH47" s="183">
        <v>99999</v>
      </c>
      <c r="GI47" s="132">
        <v>99999</v>
      </c>
      <c r="GJ47" s="132">
        <v>99999</v>
      </c>
      <c r="GK47" s="132">
        <v>99999</v>
      </c>
      <c r="GL47" s="132">
        <v>99999</v>
      </c>
      <c r="GM47" s="132">
        <v>99999</v>
      </c>
      <c r="GN47" s="132">
        <v>99999</v>
      </c>
      <c r="GO47" s="132">
        <v>99999</v>
      </c>
      <c r="GP47" s="132">
        <v>99999</v>
      </c>
      <c r="GQ47" s="28">
        <v>41</v>
      </c>
      <c r="GR47" s="128">
        <v>3</v>
      </c>
      <c r="GS47" s="55" t="str">
        <f t="shared" si="10"/>
        <v>NFS</v>
      </c>
      <c r="GT47" s="55" t="str">
        <f t="shared" si="37"/>
        <v>-</v>
      </c>
      <c r="GU47" s="29"/>
      <c r="GV47" s="56" t="str">
        <f t="shared" si="42"/>
        <v>,</v>
      </c>
      <c r="GW47" s="59" t="str">
        <f t="shared" si="38"/>
        <v>,</v>
      </c>
      <c r="GX47" s="29">
        <v>42</v>
      </c>
      <c r="GY47" s="85"/>
      <c r="GZ47" s="87" t="str">
        <f t="shared" si="39"/>
        <v/>
      </c>
      <c r="HA47" s="83" t="str">
        <v>0,0,0,0</v>
      </c>
      <c r="HB47" s="56">
        <f t="shared" si="11"/>
        <v>2</v>
      </c>
      <c r="HC47" s="56">
        <f t="shared" si="12"/>
        <v>4</v>
      </c>
      <c r="HD47" s="55">
        <f t="shared" si="60"/>
        <v>99999</v>
      </c>
      <c r="HE47" s="219">
        <f t="shared" si="13"/>
        <v>99999</v>
      </c>
      <c r="HF47" s="55">
        <f t="shared" si="14"/>
        <v>99999</v>
      </c>
      <c r="HG47" s="108" t="str">
        <f t="shared" si="15"/>
        <v>NFS</v>
      </c>
      <c r="HH47" s="85">
        <f t="shared" si="16"/>
        <v>0</v>
      </c>
      <c r="HI47" s="106" t="str">
        <f t="shared" si="17"/>
        <v/>
      </c>
      <c r="HJ47" s="29">
        <v>42</v>
      </c>
      <c r="HK47" s="85" t="str">
        <f t="shared" si="18"/>
        <v/>
      </c>
      <c r="HL47" s="85" t="str">
        <f t="shared" si="40"/>
        <v/>
      </c>
      <c r="HM47" s="55" t="str" cm="1">
        <f t="array" ref="HM47">IF(HJ47&lt;=$HH$1-1,IF(HK47&lt;&gt;HK46,INDEX($M$6:$GP$190,1,HL47+1),INDEX($M$6:$GP$190,MIN(HL47,HL46)+1,MAX(HL47,HL46)+1))+IF(HK47&lt;&gt;HK48,INDEX($M$6:$GP$190,1,HL47+1),0),"")</f>
        <v/>
      </c>
      <c r="HN47" s="29" t="str">
        <f>IF(HJ47&lt;=$HH$1-1,ROUND(#REF!,3)&amp;","&amp;#REF!,"")</f>
        <v/>
      </c>
      <c r="HO47" s="40"/>
      <c r="HP47" s="40"/>
      <c r="HQ47" s="40"/>
      <c r="HR47" s="40"/>
      <c r="HU47" s="75">
        <v>42</v>
      </c>
      <c r="HV47" s="77" t="str">
        <f t="shared" si="20"/>
        <v/>
      </c>
      <c r="HW47" s="78" t="str">
        <f t="shared" si="64"/>
        <v/>
      </c>
      <c r="HX47" s="88" t="str">
        <f t="shared" si="22"/>
        <v/>
      </c>
      <c r="HY47" s="68" t="str">
        <v>0,0,0,1</v>
      </c>
      <c r="HZ47" s="75">
        <f t="shared" si="23"/>
        <v>2</v>
      </c>
      <c r="IA47" s="75">
        <f t="shared" si="24"/>
        <v>4</v>
      </c>
      <c r="IB47" s="75">
        <f t="shared" si="62"/>
        <v>99999</v>
      </c>
      <c r="IC47" s="143">
        <f t="shared" si="26"/>
        <v>99999</v>
      </c>
      <c r="ID47" s="75">
        <f t="shared" si="43"/>
        <v>99999</v>
      </c>
      <c r="IE47" s="76">
        <f t="shared" si="27"/>
        <v>99999</v>
      </c>
      <c r="IF47" s="86">
        <f t="shared" si="63"/>
        <v>99999</v>
      </c>
      <c r="IG47" s="88">
        <f t="shared" si="29"/>
        <v>99999</v>
      </c>
      <c r="IH47" s="30">
        <f t="shared" si="30"/>
        <v>99999</v>
      </c>
      <c r="II47" s="55">
        <f t="shared" si="31"/>
        <v>99999</v>
      </c>
      <c r="IJ47" s="133" t="str">
        <f t="shared" si="32"/>
        <v>-</v>
      </c>
      <c r="IK47" s="52"/>
      <c r="IL47" s="145"/>
      <c r="IM47" s="145"/>
      <c r="IN47" s="145"/>
      <c r="IO47" s="141">
        <f t="shared" ref="IO47:IO54" si="65">IF(HU47&lt;=$J$2,HU47,99999)</f>
        <v>99999</v>
      </c>
      <c r="IP47" s="75">
        <f t="shared" si="34"/>
        <v>99999</v>
      </c>
      <c r="IQ47" s="387" t="str">
        <f t="shared" si="61"/>
        <v>-</v>
      </c>
      <c r="IR47" s="142">
        <f t="shared" si="35"/>
        <v>99999</v>
      </c>
      <c r="IS47" s="146"/>
      <c r="IT47" s="389"/>
      <c r="IU47" s="389"/>
      <c r="IV47" s="146"/>
      <c r="IW47" s="7">
        <v>42</v>
      </c>
      <c r="IX47" s="1" t="str">
        <f t="shared" si="52"/>
        <v/>
      </c>
      <c r="IY47" s="7" t="str">
        <f t="shared" si="49"/>
        <v/>
      </c>
      <c r="IZ47" s="223" t="str" cm="1">
        <f t="array" ref="IZ47">IF(IW47&lt;=$HH$1-1,
IF(IX47&lt;&gt;IX46,
INDEX($M$6:$GP$190,1,IY47+1),INDEX($M$6:$GP$190,MIN(IY47,IY46)+1,MAX(IY47,IY46)+1))+IF(IX47&lt;&gt;IX48,INDEX($M$6:$GP$190,1,IY47+1),0),"")</f>
        <v/>
      </c>
      <c r="JA47" s="7" t="str">
        <f t="shared" si="50"/>
        <v/>
      </c>
    </row>
    <row r="48" spans="1:261" ht="16" x14ac:dyDescent="0.2">
      <c r="A48" s="217"/>
      <c r="B48" s="1">
        <v>43</v>
      </c>
      <c r="C48" s="188">
        <f t="shared" si="4"/>
        <v>0</v>
      </c>
      <c r="D48" s="54" t="str">
        <f t="shared" si="5"/>
        <v/>
      </c>
      <c r="E48" s="18" t="str">
        <f t="shared" si="6"/>
        <v/>
      </c>
      <c r="F48" s="1" t="str">
        <f t="shared" ca="1" si="7"/>
        <v/>
      </c>
      <c r="G48" s="1"/>
      <c r="K48" s="7"/>
      <c r="L48" s="291">
        <v>42</v>
      </c>
      <c r="M48" s="220"/>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t="s">
        <v>11</v>
      </c>
      <c r="BD48" s="182">
        <v>99999</v>
      </c>
      <c r="BE48" s="182">
        <v>99999</v>
      </c>
      <c r="BF48" s="182">
        <v>99999</v>
      </c>
      <c r="BG48" s="182">
        <v>99999</v>
      </c>
      <c r="BH48" s="182">
        <v>99999</v>
      </c>
      <c r="BI48" s="182">
        <v>99999</v>
      </c>
      <c r="BJ48" s="182">
        <v>99999</v>
      </c>
      <c r="BK48" s="182">
        <v>99999</v>
      </c>
      <c r="BL48" s="182">
        <v>99999</v>
      </c>
      <c r="BM48" s="182">
        <v>99999</v>
      </c>
      <c r="BN48" s="182">
        <v>99999</v>
      </c>
      <c r="BO48" s="182">
        <v>99999</v>
      </c>
      <c r="BP48" s="182">
        <v>99999</v>
      </c>
      <c r="BQ48" s="182">
        <v>99999</v>
      </c>
      <c r="BR48" s="182">
        <v>99999</v>
      </c>
      <c r="BS48" s="182">
        <v>99999</v>
      </c>
      <c r="BT48" s="182">
        <v>99999</v>
      </c>
      <c r="BU48" s="182">
        <v>99999</v>
      </c>
      <c r="BV48" s="182">
        <v>99999</v>
      </c>
      <c r="BW48" s="182">
        <v>99999</v>
      </c>
      <c r="BX48" s="182">
        <v>99999</v>
      </c>
      <c r="BY48" s="182">
        <v>99999</v>
      </c>
      <c r="BZ48" s="182">
        <v>99999</v>
      </c>
      <c r="CA48" s="182">
        <v>99999</v>
      </c>
      <c r="CB48" s="182">
        <v>99999</v>
      </c>
      <c r="CC48" s="182">
        <v>99999</v>
      </c>
      <c r="CD48" s="182">
        <v>99999</v>
      </c>
      <c r="CE48" s="182">
        <v>99999</v>
      </c>
      <c r="CF48" s="182">
        <v>99999</v>
      </c>
      <c r="CG48" s="182">
        <v>99999</v>
      </c>
      <c r="CH48" s="182">
        <v>99999</v>
      </c>
      <c r="CI48" s="182">
        <v>99999</v>
      </c>
      <c r="CJ48" s="182">
        <v>99999</v>
      </c>
      <c r="CK48" s="182">
        <v>99999</v>
      </c>
      <c r="CL48" s="182">
        <v>99999</v>
      </c>
      <c r="CM48" s="182">
        <v>99999</v>
      </c>
      <c r="CN48" s="182">
        <v>99999</v>
      </c>
      <c r="CO48" s="183">
        <v>99999</v>
      </c>
      <c r="CP48" s="183">
        <v>99999</v>
      </c>
      <c r="CQ48" s="183">
        <v>99999</v>
      </c>
      <c r="CR48" s="183">
        <v>99999</v>
      </c>
      <c r="CS48" s="183">
        <v>99999</v>
      </c>
      <c r="CT48" s="183">
        <v>99999</v>
      </c>
      <c r="CU48" s="183">
        <v>99999</v>
      </c>
      <c r="CV48" s="183">
        <v>99999</v>
      </c>
      <c r="CW48" s="183">
        <v>99999</v>
      </c>
      <c r="CX48" s="183">
        <v>99999</v>
      </c>
      <c r="CY48" s="183">
        <v>99999</v>
      </c>
      <c r="CZ48" s="183">
        <v>99999</v>
      </c>
      <c r="DA48" s="183">
        <v>99999</v>
      </c>
      <c r="DB48" s="183">
        <v>99999</v>
      </c>
      <c r="DC48" s="183">
        <v>99999</v>
      </c>
      <c r="DD48" s="183">
        <v>99999</v>
      </c>
      <c r="DE48" s="183">
        <v>99999</v>
      </c>
      <c r="DF48" s="183">
        <v>99999</v>
      </c>
      <c r="DG48" s="183">
        <v>99999</v>
      </c>
      <c r="DH48" s="183">
        <v>99999</v>
      </c>
      <c r="DI48" s="183">
        <v>99999</v>
      </c>
      <c r="DJ48" s="183">
        <v>99999</v>
      </c>
      <c r="DK48" s="183">
        <v>99999</v>
      </c>
      <c r="DL48" s="183">
        <v>99999</v>
      </c>
      <c r="DM48" s="183">
        <v>99999</v>
      </c>
      <c r="DN48" s="183">
        <v>99999</v>
      </c>
      <c r="DO48" s="183">
        <v>99999</v>
      </c>
      <c r="DP48" s="183">
        <v>99999</v>
      </c>
      <c r="DQ48" s="183">
        <v>99999</v>
      </c>
      <c r="DR48" s="183">
        <v>99999</v>
      </c>
      <c r="DS48" s="183">
        <v>99999</v>
      </c>
      <c r="DT48" s="183">
        <v>99999</v>
      </c>
      <c r="DU48" s="183">
        <v>99999</v>
      </c>
      <c r="DV48" s="183">
        <v>99999</v>
      </c>
      <c r="DW48" s="183">
        <v>99999</v>
      </c>
      <c r="DX48" s="183">
        <v>99999</v>
      </c>
      <c r="DY48" s="183">
        <v>99999</v>
      </c>
      <c r="DZ48" s="183">
        <v>99999</v>
      </c>
      <c r="EA48" s="183">
        <v>99999</v>
      </c>
      <c r="EB48" s="183">
        <v>99999</v>
      </c>
      <c r="EC48" s="183">
        <v>99999</v>
      </c>
      <c r="ED48" s="183">
        <v>99999</v>
      </c>
      <c r="EE48" s="183">
        <v>99999</v>
      </c>
      <c r="EF48" s="183">
        <v>99999</v>
      </c>
      <c r="EG48" s="183">
        <v>99999</v>
      </c>
      <c r="EH48" s="183">
        <v>99999</v>
      </c>
      <c r="EI48" s="183">
        <v>99999</v>
      </c>
      <c r="EJ48" s="183">
        <v>99999</v>
      </c>
      <c r="EK48" s="183">
        <v>99999</v>
      </c>
      <c r="EL48" s="183">
        <v>99999</v>
      </c>
      <c r="EM48" s="183">
        <v>99999</v>
      </c>
      <c r="EN48" s="183">
        <v>99999</v>
      </c>
      <c r="EO48" s="183">
        <v>99999</v>
      </c>
      <c r="EP48" s="183">
        <v>99999</v>
      </c>
      <c r="EQ48" s="183">
        <v>99999</v>
      </c>
      <c r="ER48" s="183">
        <v>99999</v>
      </c>
      <c r="ES48" s="183">
        <v>99999</v>
      </c>
      <c r="ET48" s="183">
        <v>99999</v>
      </c>
      <c r="EU48" s="183">
        <v>99999</v>
      </c>
      <c r="EV48" s="183">
        <v>99999</v>
      </c>
      <c r="EW48" s="183">
        <v>99999</v>
      </c>
      <c r="EX48" s="183">
        <v>99999</v>
      </c>
      <c r="EY48" s="183">
        <v>99999</v>
      </c>
      <c r="EZ48" s="183">
        <v>99999</v>
      </c>
      <c r="FA48" s="183">
        <v>99999</v>
      </c>
      <c r="FB48" s="183">
        <v>99999</v>
      </c>
      <c r="FC48" s="183">
        <v>99999</v>
      </c>
      <c r="FD48" s="183">
        <v>99999</v>
      </c>
      <c r="FE48" s="183">
        <v>99999</v>
      </c>
      <c r="FF48" s="183">
        <v>99999</v>
      </c>
      <c r="FG48" s="183">
        <v>99999</v>
      </c>
      <c r="FH48" s="183">
        <v>99999</v>
      </c>
      <c r="FI48" s="183">
        <v>99999</v>
      </c>
      <c r="FJ48" s="183">
        <v>99999</v>
      </c>
      <c r="FK48" s="183">
        <v>99999</v>
      </c>
      <c r="FL48" s="183">
        <v>99999</v>
      </c>
      <c r="FM48" s="183">
        <v>99999</v>
      </c>
      <c r="FN48" s="183">
        <v>99999</v>
      </c>
      <c r="FO48" s="183">
        <v>99999</v>
      </c>
      <c r="FP48" s="183">
        <v>99999</v>
      </c>
      <c r="FQ48" s="183">
        <v>99999</v>
      </c>
      <c r="FR48" s="183">
        <v>99999</v>
      </c>
      <c r="FS48" s="183">
        <v>99999</v>
      </c>
      <c r="FT48" s="183">
        <v>99999</v>
      </c>
      <c r="FU48" s="183">
        <v>99999</v>
      </c>
      <c r="FV48" s="183">
        <v>99999</v>
      </c>
      <c r="FW48" s="183">
        <v>99999</v>
      </c>
      <c r="FX48" s="183">
        <v>99999</v>
      </c>
      <c r="FY48" s="183">
        <v>99999</v>
      </c>
      <c r="FZ48" s="183">
        <v>99999</v>
      </c>
      <c r="GA48" s="183">
        <v>99999</v>
      </c>
      <c r="GB48" s="183">
        <v>99999</v>
      </c>
      <c r="GC48" s="183">
        <v>99999</v>
      </c>
      <c r="GD48" s="183">
        <v>99999</v>
      </c>
      <c r="GE48" s="183">
        <v>99999</v>
      </c>
      <c r="GF48" s="183">
        <v>99999</v>
      </c>
      <c r="GG48" s="183">
        <v>99999</v>
      </c>
      <c r="GH48" s="183">
        <v>99999</v>
      </c>
      <c r="GI48" s="132">
        <v>99999</v>
      </c>
      <c r="GJ48" s="132">
        <v>99999</v>
      </c>
      <c r="GK48" s="132">
        <v>99999</v>
      </c>
      <c r="GL48" s="132">
        <v>99999</v>
      </c>
      <c r="GM48" s="132">
        <v>99999</v>
      </c>
      <c r="GN48" s="132">
        <v>99999</v>
      </c>
      <c r="GO48" s="132">
        <v>99999</v>
      </c>
      <c r="GP48" s="132">
        <v>99999</v>
      </c>
      <c r="GQ48" s="28">
        <v>42</v>
      </c>
      <c r="GR48" s="128">
        <v>8</v>
      </c>
      <c r="GS48" s="55" t="str">
        <f t="shared" si="10"/>
        <v>NFS</v>
      </c>
      <c r="GT48" s="55" t="str">
        <f t="shared" si="37"/>
        <v>-</v>
      </c>
      <c r="GU48" s="29"/>
      <c r="GV48" s="56" t="str">
        <f t="shared" si="42"/>
        <v>,</v>
      </c>
      <c r="GW48" s="59" t="str">
        <f t="shared" si="38"/>
        <v>,</v>
      </c>
      <c r="GX48" s="29">
        <v>43</v>
      </c>
      <c r="GY48" s="85"/>
      <c r="GZ48" s="87" t="str">
        <f t="shared" si="39"/>
        <v/>
      </c>
      <c r="HA48" s="83" t="str">
        <v>0,0,0,0</v>
      </c>
      <c r="HB48" s="56">
        <f t="shared" si="11"/>
        <v>2</v>
      </c>
      <c r="HC48" s="56">
        <f t="shared" si="12"/>
        <v>4</v>
      </c>
      <c r="HD48" s="55">
        <f t="shared" si="60"/>
        <v>99999</v>
      </c>
      <c r="HE48" s="219">
        <f t="shared" si="13"/>
        <v>99999</v>
      </c>
      <c r="HF48" s="55">
        <f t="shared" si="14"/>
        <v>99999</v>
      </c>
      <c r="HG48" s="108" t="str">
        <f t="shared" si="15"/>
        <v>NFS</v>
      </c>
      <c r="HH48" s="85">
        <f t="shared" si="16"/>
        <v>0</v>
      </c>
      <c r="HI48" s="106" t="str">
        <f t="shared" si="17"/>
        <v/>
      </c>
      <c r="HJ48" s="29">
        <v>43</v>
      </c>
      <c r="HK48" s="85" t="str">
        <f t="shared" si="18"/>
        <v/>
      </c>
      <c r="HL48" s="85" t="str">
        <f t="shared" si="40"/>
        <v/>
      </c>
      <c r="HM48" s="55" t="str" cm="1">
        <f t="array" ref="HM48">IF(HJ48&lt;=$HH$1-1,IF(HK48&lt;&gt;HK47,INDEX($M$6:$GP$190,1,HL48+1),INDEX($M$6:$GP$190,MIN(HL48,HL47)+1,MAX(HL48,HL47)+1))+IF(HK48&lt;&gt;HK49,INDEX($M$6:$GP$190,1,HL48+1),0),"")</f>
        <v/>
      </c>
      <c r="HN48" s="29" t="str">
        <f>IF(HJ48&lt;=$HH$1-1,ROUND(#REF!,3)&amp;","&amp;#REF!,"")</f>
        <v/>
      </c>
      <c r="HO48" s="40"/>
      <c r="HP48" s="40"/>
      <c r="HQ48" s="40"/>
      <c r="HR48" s="40"/>
      <c r="HU48" s="75">
        <v>43</v>
      </c>
      <c r="HV48" s="77" t="str">
        <f t="shared" si="20"/>
        <v/>
      </c>
      <c r="HW48" s="78" t="str">
        <f t="shared" si="64"/>
        <v/>
      </c>
      <c r="HX48" s="88" t="str">
        <f t="shared" si="22"/>
        <v/>
      </c>
      <c r="HY48" s="68" t="str">
        <v>0,0,0,1</v>
      </c>
      <c r="HZ48" s="75">
        <f t="shared" si="23"/>
        <v>2</v>
      </c>
      <c r="IA48" s="75">
        <f t="shared" si="24"/>
        <v>4</v>
      </c>
      <c r="IB48" s="75">
        <f t="shared" si="62"/>
        <v>99999</v>
      </c>
      <c r="IC48" s="143">
        <f t="shared" si="26"/>
        <v>99999</v>
      </c>
      <c r="ID48" s="75">
        <f t="shared" si="43"/>
        <v>99999</v>
      </c>
      <c r="IE48" s="76">
        <f t="shared" si="27"/>
        <v>99999</v>
      </c>
      <c r="IF48" s="86">
        <f t="shared" si="63"/>
        <v>99999</v>
      </c>
      <c r="IG48" s="88">
        <f t="shared" si="29"/>
        <v>99999</v>
      </c>
      <c r="IH48" s="30">
        <f t="shared" si="30"/>
        <v>99999</v>
      </c>
      <c r="II48" s="55">
        <f t="shared" si="31"/>
        <v>99999</v>
      </c>
      <c r="IJ48" s="133" t="str">
        <f t="shared" si="32"/>
        <v>-</v>
      </c>
      <c r="IK48" s="52"/>
      <c r="IL48" s="145"/>
      <c r="IM48" s="145"/>
      <c r="IN48" s="145"/>
      <c r="IO48" s="141">
        <f t="shared" si="65"/>
        <v>99999</v>
      </c>
      <c r="IP48" s="75">
        <f t="shared" si="34"/>
        <v>99999</v>
      </c>
      <c r="IQ48" s="387" t="str">
        <f t="shared" si="61"/>
        <v>-</v>
      </c>
      <c r="IR48" s="142">
        <f t="shared" si="35"/>
        <v>99999</v>
      </c>
      <c r="IS48" s="146"/>
      <c r="IT48" s="389"/>
      <c r="IU48" s="389"/>
      <c r="IV48" s="146"/>
      <c r="IW48" s="7">
        <v>43</v>
      </c>
      <c r="IX48" s="1" t="str">
        <f t="shared" si="52"/>
        <v/>
      </c>
      <c r="IY48" s="7" t="str">
        <f t="shared" si="49"/>
        <v/>
      </c>
      <c r="IZ48" s="223" t="str" cm="1">
        <f t="array" ref="IZ48">IF(IW48&lt;=$HH$1-1,
IF(IX48&lt;&gt;IX47,
INDEX($M$6:$GP$190,1,IY48+1),INDEX($M$6:$GP$190,MIN(IY48,IY47)+1,MAX(IY48,IY47)+1))+IF(IX48&lt;&gt;IX49,INDEX($M$6:$GP$190,1,IY48+1),0),"")</f>
        <v/>
      </c>
      <c r="JA48" s="7" t="str">
        <f t="shared" si="50"/>
        <v/>
      </c>
    </row>
    <row r="49" spans="1:261" ht="16" x14ac:dyDescent="0.2">
      <c r="A49" s="217"/>
      <c r="B49" s="1">
        <v>44</v>
      </c>
      <c r="C49" s="188">
        <f t="shared" si="4"/>
        <v>0</v>
      </c>
      <c r="D49" s="54" t="str">
        <f t="shared" si="5"/>
        <v/>
      </c>
      <c r="E49" s="18" t="str">
        <f t="shared" si="6"/>
        <v/>
      </c>
      <c r="F49" s="1" t="str">
        <f t="shared" ca="1" si="7"/>
        <v/>
      </c>
      <c r="G49" s="1"/>
      <c r="K49" s="7"/>
      <c r="L49" s="291">
        <v>43</v>
      </c>
      <c r="M49" s="220"/>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t="s">
        <v>11</v>
      </c>
      <c r="BE49" s="182">
        <v>99999</v>
      </c>
      <c r="BF49" s="182">
        <v>99999</v>
      </c>
      <c r="BG49" s="182">
        <v>99999</v>
      </c>
      <c r="BH49" s="182">
        <v>99999</v>
      </c>
      <c r="BI49" s="182">
        <v>99999</v>
      </c>
      <c r="BJ49" s="182">
        <v>99999</v>
      </c>
      <c r="BK49" s="182">
        <v>99999</v>
      </c>
      <c r="BL49" s="182">
        <v>99999</v>
      </c>
      <c r="BM49" s="182">
        <v>99999</v>
      </c>
      <c r="BN49" s="182">
        <v>99999</v>
      </c>
      <c r="BO49" s="182">
        <v>99999</v>
      </c>
      <c r="BP49" s="182">
        <v>99999</v>
      </c>
      <c r="BQ49" s="182">
        <v>99999</v>
      </c>
      <c r="BR49" s="182">
        <v>99999</v>
      </c>
      <c r="BS49" s="182">
        <v>99999</v>
      </c>
      <c r="BT49" s="182">
        <v>99999</v>
      </c>
      <c r="BU49" s="182">
        <v>99999</v>
      </c>
      <c r="BV49" s="182">
        <v>99999</v>
      </c>
      <c r="BW49" s="182">
        <v>99999</v>
      </c>
      <c r="BX49" s="182">
        <v>99999</v>
      </c>
      <c r="BY49" s="182">
        <v>99999</v>
      </c>
      <c r="BZ49" s="182">
        <v>99999</v>
      </c>
      <c r="CA49" s="182">
        <v>99999</v>
      </c>
      <c r="CB49" s="182">
        <v>99999</v>
      </c>
      <c r="CC49" s="182">
        <v>99999</v>
      </c>
      <c r="CD49" s="182">
        <v>99999</v>
      </c>
      <c r="CE49" s="182">
        <v>99999</v>
      </c>
      <c r="CF49" s="182">
        <v>99999</v>
      </c>
      <c r="CG49" s="182">
        <v>99999</v>
      </c>
      <c r="CH49" s="182">
        <v>99999</v>
      </c>
      <c r="CI49" s="182">
        <v>99999</v>
      </c>
      <c r="CJ49" s="182">
        <v>99999</v>
      </c>
      <c r="CK49" s="182">
        <v>99999</v>
      </c>
      <c r="CL49" s="182">
        <v>99999</v>
      </c>
      <c r="CM49" s="182">
        <v>99999</v>
      </c>
      <c r="CN49" s="182">
        <v>99999</v>
      </c>
      <c r="CO49" s="183">
        <v>99999</v>
      </c>
      <c r="CP49" s="183">
        <v>99999</v>
      </c>
      <c r="CQ49" s="183">
        <v>99999</v>
      </c>
      <c r="CR49" s="183">
        <v>99999</v>
      </c>
      <c r="CS49" s="183">
        <v>99999</v>
      </c>
      <c r="CT49" s="183">
        <v>99999</v>
      </c>
      <c r="CU49" s="183">
        <v>99999</v>
      </c>
      <c r="CV49" s="183">
        <v>99999</v>
      </c>
      <c r="CW49" s="183">
        <v>99999</v>
      </c>
      <c r="CX49" s="183">
        <v>99999</v>
      </c>
      <c r="CY49" s="183">
        <v>99999</v>
      </c>
      <c r="CZ49" s="183">
        <v>99999</v>
      </c>
      <c r="DA49" s="183">
        <v>99999</v>
      </c>
      <c r="DB49" s="183">
        <v>99999</v>
      </c>
      <c r="DC49" s="183">
        <v>99999</v>
      </c>
      <c r="DD49" s="183">
        <v>99999</v>
      </c>
      <c r="DE49" s="183">
        <v>99999</v>
      </c>
      <c r="DF49" s="183">
        <v>99999</v>
      </c>
      <c r="DG49" s="183">
        <v>99999</v>
      </c>
      <c r="DH49" s="183">
        <v>99999</v>
      </c>
      <c r="DI49" s="183">
        <v>99999</v>
      </c>
      <c r="DJ49" s="183">
        <v>99999</v>
      </c>
      <c r="DK49" s="183">
        <v>99999</v>
      </c>
      <c r="DL49" s="183">
        <v>99999</v>
      </c>
      <c r="DM49" s="183">
        <v>99999</v>
      </c>
      <c r="DN49" s="183">
        <v>99999</v>
      </c>
      <c r="DO49" s="183">
        <v>99999</v>
      </c>
      <c r="DP49" s="183">
        <v>99999</v>
      </c>
      <c r="DQ49" s="183">
        <v>99999</v>
      </c>
      <c r="DR49" s="183">
        <v>99999</v>
      </c>
      <c r="DS49" s="183">
        <v>99999</v>
      </c>
      <c r="DT49" s="183">
        <v>99999</v>
      </c>
      <c r="DU49" s="183">
        <v>99999</v>
      </c>
      <c r="DV49" s="183">
        <v>99999</v>
      </c>
      <c r="DW49" s="183">
        <v>99999</v>
      </c>
      <c r="DX49" s="183">
        <v>99999</v>
      </c>
      <c r="DY49" s="183">
        <v>99999</v>
      </c>
      <c r="DZ49" s="183">
        <v>99999</v>
      </c>
      <c r="EA49" s="183">
        <v>99999</v>
      </c>
      <c r="EB49" s="183">
        <v>99999</v>
      </c>
      <c r="EC49" s="183">
        <v>99999</v>
      </c>
      <c r="ED49" s="183">
        <v>99999</v>
      </c>
      <c r="EE49" s="183">
        <v>99999</v>
      </c>
      <c r="EF49" s="183">
        <v>99999</v>
      </c>
      <c r="EG49" s="183">
        <v>99999</v>
      </c>
      <c r="EH49" s="183">
        <v>99999</v>
      </c>
      <c r="EI49" s="183">
        <v>99999</v>
      </c>
      <c r="EJ49" s="183">
        <v>99999</v>
      </c>
      <c r="EK49" s="183">
        <v>99999</v>
      </c>
      <c r="EL49" s="183">
        <v>99999</v>
      </c>
      <c r="EM49" s="183">
        <v>99999</v>
      </c>
      <c r="EN49" s="183">
        <v>99999</v>
      </c>
      <c r="EO49" s="183">
        <v>99999</v>
      </c>
      <c r="EP49" s="183">
        <v>99999</v>
      </c>
      <c r="EQ49" s="183">
        <v>99999</v>
      </c>
      <c r="ER49" s="183">
        <v>99999</v>
      </c>
      <c r="ES49" s="183">
        <v>99999</v>
      </c>
      <c r="ET49" s="183">
        <v>99999</v>
      </c>
      <c r="EU49" s="183">
        <v>99999</v>
      </c>
      <c r="EV49" s="183">
        <v>99999</v>
      </c>
      <c r="EW49" s="183">
        <v>99999</v>
      </c>
      <c r="EX49" s="183">
        <v>99999</v>
      </c>
      <c r="EY49" s="183">
        <v>99999</v>
      </c>
      <c r="EZ49" s="183">
        <v>99999</v>
      </c>
      <c r="FA49" s="183">
        <v>99999</v>
      </c>
      <c r="FB49" s="183">
        <v>99999</v>
      </c>
      <c r="FC49" s="183">
        <v>99999</v>
      </c>
      <c r="FD49" s="183">
        <v>99999</v>
      </c>
      <c r="FE49" s="183">
        <v>99999</v>
      </c>
      <c r="FF49" s="183">
        <v>99999</v>
      </c>
      <c r="FG49" s="183">
        <v>99999</v>
      </c>
      <c r="FH49" s="183">
        <v>99999</v>
      </c>
      <c r="FI49" s="183">
        <v>99999</v>
      </c>
      <c r="FJ49" s="183">
        <v>99999</v>
      </c>
      <c r="FK49" s="183">
        <v>99999</v>
      </c>
      <c r="FL49" s="183">
        <v>99999</v>
      </c>
      <c r="FM49" s="183">
        <v>99999</v>
      </c>
      <c r="FN49" s="183">
        <v>99999</v>
      </c>
      <c r="FO49" s="183">
        <v>99999</v>
      </c>
      <c r="FP49" s="183">
        <v>99999</v>
      </c>
      <c r="FQ49" s="183">
        <v>99999</v>
      </c>
      <c r="FR49" s="183">
        <v>99999</v>
      </c>
      <c r="FS49" s="183">
        <v>99999</v>
      </c>
      <c r="FT49" s="183">
        <v>99999</v>
      </c>
      <c r="FU49" s="183">
        <v>99999</v>
      </c>
      <c r="FV49" s="183">
        <v>99999</v>
      </c>
      <c r="FW49" s="183">
        <v>99999</v>
      </c>
      <c r="FX49" s="183">
        <v>99999</v>
      </c>
      <c r="FY49" s="183">
        <v>99999</v>
      </c>
      <c r="FZ49" s="183">
        <v>99999</v>
      </c>
      <c r="GA49" s="183">
        <v>99999</v>
      </c>
      <c r="GB49" s="183">
        <v>99999</v>
      </c>
      <c r="GC49" s="183">
        <v>99999</v>
      </c>
      <c r="GD49" s="183">
        <v>99999</v>
      </c>
      <c r="GE49" s="183">
        <v>99999</v>
      </c>
      <c r="GF49" s="183">
        <v>99999</v>
      </c>
      <c r="GG49" s="183">
        <v>99999</v>
      </c>
      <c r="GH49" s="183">
        <v>99999</v>
      </c>
      <c r="GI49" s="132">
        <v>99999</v>
      </c>
      <c r="GJ49" s="132">
        <v>99999</v>
      </c>
      <c r="GK49" s="132">
        <v>99999</v>
      </c>
      <c r="GL49" s="132">
        <v>99999</v>
      </c>
      <c r="GM49" s="132">
        <v>99999</v>
      </c>
      <c r="GN49" s="132">
        <v>99999</v>
      </c>
      <c r="GO49" s="132">
        <v>99999</v>
      </c>
      <c r="GP49" s="132">
        <v>99999</v>
      </c>
      <c r="GQ49" s="28">
        <v>43</v>
      </c>
      <c r="GR49" s="128">
        <v>10</v>
      </c>
      <c r="GS49" s="55" t="str">
        <f t="shared" si="10"/>
        <v>NFS</v>
      </c>
      <c r="GT49" s="55" t="str">
        <f t="shared" si="37"/>
        <v>-</v>
      </c>
      <c r="GU49" s="29"/>
      <c r="GV49" s="56" t="str">
        <f t="shared" si="42"/>
        <v>,</v>
      </c>
      <c r="GW49" s="59" t="str">
        <f t="shared" si="38"/>
        <v>,</v>
      </c>
      <c r="GX49" s="29">
        <v>44</v>
      </c>
      <c r="GY49" s="85"/>
      <c r="GZ49" s="87" t="str">
        <f t="shared" si="39"/>
        <v/>
      </c>
      <c r="HA49" s="83" t="str">
        <v>0,0,0,0</v>
      </c>
      <c r="HB49" s="56">
        <f t="shared" si="11"/>
        <v>2</v>
      </c>
      <c r="HC49" s="56">
        <f t="shared" si="12"/>
        <v>4</v>
      </c>
      <c r="HD49" s="55">
        <f t="shared" si="60"/>
        <v>99999</v>
      </c>
      <c r="HE49" s="219">
        <f t="shared" si="13"/>
        <v>99999</v>
      </c>
      <c r="HF49" s="55">
        <f t="shared" si="14"/>
        <v>99999</v>
      </c>
      <c r="HG49" s="108" t="str">
        <f t="shared" si="15"/>
        <v>NFS</v>
      </c>
      <c r="HH49" s="85">
        <f t="shared" si="16"/>
        <v>0</v>
      </c>
      <c r="HI49" s="106" t="str">
        <f t="shared" si="17"/>
        <v/>
      </c>
      <c r="HJ49" s="29">
        <v>44</v>
      </c>
      <c r="HK49" s="85" t="str">
        <f t="shared" si="18"/>
        <v/>
      </c>
      <c r="HL49" s="85" t="str">
        <f t="shared" si="40"/>
        <v/>
      </c>
      <c r="HM49" s="55" t="str" cm="1">
        <f t="array" ref="HM49">IF(HJ49&lt;=$HH$1-1,IF(HK49&lt;&gt;HK48,INDEX($M$6:$GP$190,1,HL49+1),INDEX($M$6:$GP$190,MIN(HL49,HL48)+1,MAX(HL49,HL48)+1))+IF(HK49&lt;&gt;HK50,INDEX($M$6:$GP$190,1,HL49+1),0),"")</f>
        <v/>
      </c>
      <c r="HN49" s="29" t="str">
        <f>IF(HJ49&lt;=$HH$1-1,ROUND(#REF!,3)&amp;","&amp;#REF!,"")</f>
        <v/>
      </c>
      <c r="HO49" s="40"/>
      <c r="HP49" s="40"/>
      <c r="HQ49" s="40"/>
      <c r="HR49" s="40"/>
      <c r="HU49" s="75">
        <v>44</v>
      </c>
      <c r="HV49" s="77" t="str">
        <f t="shared" si="20"/>
        <v/>
      </c>
      <c r="HW49" s="78" t="str">
        <f t="shared" si="64"/>
        <v/>
      </c>
      <c r="HX49" s="88" t="str">
        <f t="shared" si="22"/>
        <v/>
      </c>
      <c r="HY49" s="68" t="str">
        <v>0,0,0,1</v>
      </c>
      <c r="HZ49" s="75">
        <f t="shared" si="23"/>
        <v>2</v>
      </c>
      <c r="IA49" s="75">
        <f t="shared" si="24"/>
        <v>4</v>
      </c>
      <c r="IB49" s="75">
        <f t="shared" si="62"/>
        <v>99999</v>
      </c>
      <c r="IC49" s="143">
        <f t="shared" si="26"/>
        <v>99999</v>
      </c>
      <c r="ID49" s="75">
        <f t="shared" si="43"/>
        <v>99999</v>
      </c>
      <c r="IE49" s="76">
        <f t="shared" si="27"/>
        <v>99999</v>
      </c>
      <c r="IF49" s="86">
        <f t="shared" si="63"/>
        <v>99999</v>
      </c>
      <c r="IG49" s="88">
        <f t="shared" si="29"/>
        <v>99999</v>
      </c>
      <c r="IH49" s="30">
        <f t="shared" si="30"/>
        <v>99999</v>
      </c>
      <c r="II49" s="55">
        <f t="shared" si="31"/>
        <v>99999</v>
      </c>
      <c r="IJ49" s="133" t="str">
        <f t="shared" si="32"/>
        <v>-</v>
      </c>
      <c r="IK49" s="52"/>
      <c r="IL49" s="145"/>
      <c r="IM49" s="145"/>
      <c r="IN49" s="145"/>
      <c r="IO49" s="141">
        <f t="shared" si="65"/>
        <v>99999</v>
      </c>
      <c r="IP49" s="75">
        <f t="shared" si="34"/>
        <v>99999</v>
      </c>
      <c r="IQ49" s="387" t="str">
        <f t="shared" si="61"/>
        <v>-</v>
      </c>
      <c r="IR49" s="142">
        <f t="shared" si="35"/>
        <v>99999</v>
      </c>
      <c r="IS49" s="146"/>
      <c r="IT49" s="389"/>
      <c r="IU49" s="389"/>
      <c r="IV49" s="146"/>
      <c r="IW49" s="7">
        <v>44</v>
      </c>
      <c r="IX49" s="1" t="str">
        <f t="shared" si="52"/>
        <v/>
      </c>
      <c r="IY49" s="7" t="str">
        <f t="shared" si="49"/>
        <v/>
      </c>
      <c r="IZ49" s="223" t="str" cm="1">
        <f t="array" ref="IZ49">IF(IW49&lt;=$HH$1-1,
IF(IX49&lt;&gt;IX48,
INDEX($M$6:$GP$190,1,IY49+1),INDEX($M$6:$GP$190,MIN(IY49,IY48)+1,MAX(IY49,IY48)+1))+IF(IX49&lt;&gt;IX50,INDEX($M$6:$GP$190,1,IY49+1),0),"")</f>
        <v/>
      </c>
      <c r="JA49" s="7" t="str">
        <f t="shared" si="50"/>
        <v/>
      </c>
    </row>
    <row r="50" spans="1:261" ht="14" customHeight="1" x14ac:dyDescent="0.2">
      <c r="A50" s="217"/>
      <c r="B50" s="1">
        <v>45</v>
      </c>
      <c r="C50" s="188">
        <f t="shared" si="4"/>
        <v>0</v>
      </c>
      <c r="D50" s="54" t="str">
        <f t="shared" si="5"/>
        <v/>
      </c>
      <c r="E50" s="18" t="str">
        <f t="shared" si="6"/>
        <v/>
      </c>
      <c r="F50" s="1" t="str">
        <f t="shared" ca="1" si="7"/>
        <v/>
      </c>
      <c r="G50" s="1"/>
      <c r="K50" s="7"/>
      <c r="L50" s="291">
        <v>44</v>
      </c>
      <c r="M50" s="220"/>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t="s">
        <v>11</v>
      </c>
      <c r="BF50" s="182">
        <v>99999</v>
      </c>
      <c r="BG50" s="182">
        <v>99999</v>
      </c>
      <c r="BH50" s="182">
        <v>99999</v>
      </c>
      <c r="BI50" s="182">
        <v>99999</v>
      </c>
      <c r="BJ50" s="182">
        <v>99999</v>
      </c>
      <c r="BK50" s="182">
        <v>99999</v>
      </c>
      <c r="BL50" s="182">
        <v>99999</v>
      </c>
      <c r="BM50" s="182">
        <v>99999</v>
      </c>
      <c r="BN50" s="182">
        <v>99999</v>
      </c>
      <c r="BO50" s="182">
        <v>99999</v>
      </c>
      <c r="BP50" s="182">
        <v>99999</v>
      </c>
      <c r="BQ50" s="182">
        <v>99999</v>
      </c>
      <c r="BR50" s="182">
        <v>99999</v>
      </c>
      <c r="BS50" s="182">
        <v>99999</v>
      </c>
      <c r="BT50" s="182">
        <v>99999</v>
      </c>
      <c r="BU50" s="182">
        <v>99999</v>
      </c>
      <c r="BV50" s="182">
        <v>99999</v>
      </c>
      <c r="BW50" s="182">
        <v>99999</v>
      </c>
      <c r="BX50" s="182">
        <v>99999</v>
      </c>
      <c r="BY50" s="182">
        <v>99999</v>
      </c>
      <c r="BZ50" s="182">
        <v>99999</v>
      </c>
      <c r="CA50" s="182">
        <v>99999</v>
      </c>
      <c r="CB50" s="182">
        <v>99999</v>
      </c>
      <c r="CC50" s="182">
        <v>99999</v>
      </c>
      <c r="CD50" s="182">
        <v>99999</v>
      </c>
      <c r="CE50" s="182">
        <v>99999</v>
      </c>
      <c r="CF50" s="182">
        <v>99999</v>
      </c>
      <c r="CG50" s="182">
        <v>99999</v>
      </c>
      <c r="CH50" s="182">
        <v>99999</v>
      </c>
      <c r="CI50" s="182">
        <v>99999</v>
      </c>
      <c r="CJ50" s="182">
        <v>99999</v>
      </c>
      <c r="CK50" s="182">
        <v>99999</v>
      </c>
      <c r="CL50" s="182">
        <v>99999</v>
      </c>
      <c r="CM50" s="182">
        <v>99999</v>
      </c>
      <c r="CN50" s="182">
        <v>99999</v>
      </c>
      <c r="CO50" s="183">
        <v>99999</v>
      </c>
      <c r="CP50" s="183">
        <v>99999</v>
      </c>
      <c r="CQ50" s="183">
        <v>99999</v>
      </c>
      <c r="CR50" s="183">
        <v>99999</v>
      </c>
      <c r="CS50" s="183">
        <v>99999</v>
      </c>
      <c r="CT50" s="183">
        <v>99999</v>
      </c>
      <c r="CU50" s="183">
        <v>99999</v>
      </c>
      <c r="CV50" s="183">
        <v>99999</v>
      </c>
      <c r="CW50" s="183">
        <v>99999</v>
      </c>
      <c r="CX50" s="183">
        <v>99999</v>
      </c>
      <c r="CY50" s="183">
        <v>99999</v>
      </c>
      <c r="CZ50" s="183">
        <v>99999</v>
      </c>
      <c r="DA50" s="183">
        <v>99999</v>
      </c>
      <c r="DB50" s="183">
        <v>99999</v>
      </c>
      <c r="DC50" s="183">
        <v>99999</v>
      </c>
      <c r="DD50" s="183">
        <v>99999</v>
      </c>
      <c r="DE50" s="183">
        <v>99999</v>
      </c>
      <c r="DF50" s="183">
        <v>99999</v>
      </c>
      <c r="DG50" s="183">
        <v>99999</v>
      </c>
      <c r="DH50" s="183">
        <v>99999</v>
      </c>
      <c r="DI50" s="183">
        <v>99999</v>
      </c>
      <c r="DJ50" s="183">
        <v>99999</v>
      </c>
      <c r="DK50" s="183">
        <v>99999</v>
      </c>
      <c r="DL50" s="183">
        <v>99999</v>
      </c>
      <c r="DM50" s="183">
        <v>99999</v>
      </c>
      <c r="DN50" s="183">
        <v>99999</v>
      </c>
      <c r="DO50" s="183">
        <v>99999</v>
      </c>
      <c r="DP50" s="183">
        <v>99999</v>
      </c>
      <c r="DQ50" s="183">
        <v>99999</v>
      </c>
      <c r="DR50" s="183">
        <v>99999</v>
      </c>
      <c r="DS50" s="183">
        <v>99999</v>
      </c>
      <c r="DT50" s="183">
        <v>99999</v>
      </c>
      <c r="DU50" s="183">
        <v>99999</v>
      </c>
      <c r="DV50" s="183">
        <v>99999</v>
      </c>
      <c r="DW50" s="183">
        <v>99999</v>
      </c>
      <c r="DX50" s="183">
        <v>99999</v>
      </c>
      <c r="DY50" s="183">
        <v>99999</v>
      </c>
      <c r="DZ50" s="183">
        <v>99999</v>
      </c>
      <c r="EA50" s="183">
        <v>99999</v>
      </c>
      <c r="EB50" s="183">
        <v>99999</v>
      </c>
      <c r="EC50" s="183">
        <v>99999</v>
      </c>
      <c r="ED50" s="183">
        <v>99999</v>
      </c>
      <c r="EE50" s="183">
        <v>99999</v>
      </c>
      <c r="EF50" s="183">
        <v>99999</v>
      </c>
      <c r="EG50" s="183">
        <v>99999</v>
      </c>
      <c r="EH50" s="183">
        <v>99999</v>
      </c>
      <c r="EI50" s="183">
        <v>99999</v>
      </c>
      <c r="EJ50" s="183">
        <v>99999</v>
      </c>
      <c r="EK50" s="183">
        <v>99999</v>
      </c>
      <c r="EL50" s="183">
        <v>99999</v>
      </c>
      <c r="EM50" s="183">
        <v>99999</v>
      </c>
      <c r="EN50" s="183">
        <v>99999</v>
      </c>
      <c r="EO50" s="183">
        <v>99999</v>
      </c>
      <c r="EP50" s="183">
        <v>99999</v>
      </c>
      <c r="EQ50" s="183">
        <v>99999</v>
      </c>
      <c r="ER50" s="183">
        <v>99999</v>
      </c>
      <c r="ES50" s="183">
        <v>99999</v>
      </c>
      <c r="ET50" s="183">
        <v>99999</v>
      </c>
      <c r="EU50" s="183">
        <v>99999</v>
      </c>
      <c r="EV50" s="183">
        <v>99999</v>
      </c>
      <c r="EW50" s="183">
        <v>99999</v>
      </c>
      <c r="EX50" s="183">
        <v>99999</v>
      </c>
      <c r="EY50" s="183">
        <v>99999</v>
      </c>
      <c r="EZ50" s="183">
        <v>99999</v>
      </c>
      <c r="FA50" s="183">
        <v>99999</v>
      </c>
      <c r="FB50" s="183">
        <v>99999</v>
      </c>
      <c r="FC50" s="183">
        <v>99999</v>
      </c>
      <c r="FD50" s="183">
        <v>99999</v>
      </c>
      <c r="FE50" s="183">
        <v>99999</v>
      </c>
      <c r="FF50" s="183">
        <v>99999</v>
      </c>
      <c r="FG50" s="183">
        <v>99999</v>
      </c>
      <c r="FH50" s="183">
        <v>99999</v>
      </c>
      <c r="FI50" s="183">
        <v>99999</v>
      </c>
      <c r="FJ50" s="183">
        <v>99999</v>
      </c>
      <c r="FK50" s="183">
        <v>99999</v>
      </c>
      <c r="FL50" s="183">
        <v>99999</v>
      </c>
      <c r="FM50" s="183">
        <v>99999</v>
      </c>
      <c r="FN50" s="183">
        <v>99999</v>
      </c>
      <c r="FO50" s="183">
        <v>99999</v>
      </c>
      <c r="FP50" s="183">
        <v>99999</v>
      </c>
      <c r="FQ50" s="183">
        <v>99999</v>
      </c>
      <c r="FR50" s="183">
        <v>99999</v>
      </c>
      <c r="FS50" s="183">
        <v>99999</v>
      </c>
      <c r="FT50" s="183">
        <v>99999</v>
      </c>
      <c r="FU50" s="183">
        <v>99999</v>
      </c>
      <c r="FV50" s="183">
        <v>99999</v>
      </c>
      <c r="FW50" s="183">
        <v>99999</v>
      </c>
      <c r="FX50" s="183">
        <v>99999</v>
      </c>
      <c r="FY50" s="183">
        <v>99999</v>
      </c>
      <c r="FZ50" s="183">
        <v>99999</v>
      </c>
      <c r="GA50" s="183">
        <v>99999</v>
      </c>
      <c r="GB50" s="183">
        <v>99999</v>
      </c>
      <c r="GC50" s="183">
        <v>99999</v>
      </c>
      <c r="GD50" s="183">
        <v>99999</v>
      </c>
      <c r="GE50" s="183">
        <v>99999</v>
      </c>
      <c r="GF50" s="183">
        <v>99999</v>
      </c>
      <c r="GG50" s="183">
        <v>99999</v>
      </c>
      <c r="GH50" s="183">
        <v>99999</v>
      </c>
      <c r="GI50" s="132">
        <v>99999</v>
      </c>
      <c r="GJ50" s="132">
        <v>99999</v>
      </c>
      <c r="GK50" s="132">
        <v>99999</v>
      </c>
      <c r="GL50" s="132">
        <v>99999</v>
      </c>
      <c r="GM50" s="132">
        <v>99999</v>
      </c>
      <c r="GN50" s="132">
        <v>99999</v>
      </c>
      <c r="GO50" s="132">
        <v>99999</v>
      </c>
      <c r="GP50" s="132">
        <v>99999</v>
      </c>
      <c r="GQ50" s="28">
        <v>44</v>
      </c>
      <c r="GR50" s="128">
        <v>19</v>
      </c>
      <c r="GS50" s="55" t="str">
        <f t="shared" si="10"/>
        <v>NFS</v>
      </c>
      <c r="GT50" s="55" t="str">
        <f t="shared" si="37"/>
        <v>-</v>
      </c>
      <c r="GU50" s="29"/>
      <c r="GV50" s="56" t="str">
        <f t="shared" si="42"/>
        <v>,</v>
      </c>
      <c r="GW50" s="59" t="str">
        <f t="shared" si="38"/>
        <v>,</v>
      </c>
      <c r="GX50" s="29">
        <v>45</v>
      </c>
      <c r="GY50" s="85"/>
      <c r="GZ50" s="87" t="str">
        <f t="shared" si="39"/>
        <v/>
      </c>
      <c r="HA50" s="83" t="str">
        <v>0,0,0,0</v>
      </c>
      <c r="HB50" s="56">
        <f t="shared" si="11"/>
        <v>2</v>
      </c>
      <c r="HC50" s="56">
        <f t="shared" si="12"/>
        <v>4</v>
      </c>
      <c r="HD50" s="55">
        <f t="shared" si="60"/>
        <v>99999</v>
      </c>
      <c r="HE50" s="219">
        <f t="shared" si="13"/>
        <v>99999</v>
      </c>
      <c r="HF50" s="55">
        <f t="shared" si="14"/>
        <v>99999</v>
      </c>
      <c r="HG50" s="108" t="str">
        <f t="shared" si="15"/>
        <v>NFS</v>
      </c>
      <c r="HH50" s="85">
        <f t="shared" si="16"/>
        <v>0</v>
      </c>
      <c r="HI50" s="106" t="str">
        <f t="shared" si="17"/>
        <v/>
      </c>
      <c r="HJ50" s="29">
        <v>45</v>
      </c>
      <c r="HK50" s="85" t="str">
        <f t="shared" si="18"/>
        <v/>
      </c>
      <c r="HL50" s="85" t="str">
        <f t="shared" si="40"/>
        <v/>
      </c>
      <c r="HM50" s="55" t="str" cm="1">
        <f t="array" ref="HM50">IF(HJ50&lt;=$HH$1-1,IF(HK50&lt;&gt;HK49,INDEX($M$6:$GP$190,1,HL50+1),INDEX($M$6:$GP$190,MIN(HL50,HL49)+1,MAX(HL50,HL49)+1))+IF(HK50&lt;&gt;HK51,INDEX($M$6:$GP$190,1,HL50+1),0),"")</f>
        <v/>
      </c>
      <c r="HN50" s="29" t="str">
        <f>IF(HJ50&lt;=$HH$1-1,ROUND(#REF!,3)&amp;","&amp;#REF!,"")</f>
        <v/>
      </c>
      <c r="HO50" s="40"/>
      <c r="HP50" s="40"/>
      <c r="HQ50" s="40"/>
      <c r="HR50" s="40"/>
      <c r="HU50" s="75">
        <v>45</v>
      </c>
      <c r="HV50" s="77" t="str">
        <f t="shared" si="20"/>
        <v/>
      </c>
      <c r="HW50" s="78" t="str">
        <f t="shared" si="64"/>
        <v/>
      </c>
      <c r="HX50" s="88" t="str">
        <f t="shared" si="22"/>
        <v/>
      </c>
      <c r="HY50" s="68" t="str">
        <v>0,0,0,1</v>
      </c>
      <c r="HZ50" s="75">
        <f t="shared" si="23"/>
        <v>2</v>
      </c>
      <c r="IA50" s="75">
        <f t="shared" si="24"/>
        <v>4</v>
      </c>
      <c r="IB50" s="75">
        <f t="shared" si="62"/>
        <v>99999</v>
      </c>
      <c r="IC50" s="143">
        <f t="shared" si="26"/>
        <v>99999</v>
      </c>
      <c r="ID50" s="75">
        <f t="shared" si="43"/>
        <v>99999</v>
      </c>
      <c r="IE50" s="76">
        <f t="shared" si="27"/>
        <v>99999</v>
      </c>
      <c r="IF50" s="86">
        <f t="shared" si="63"/>
        <v>99999</v>
      </c>
      <c r="IG50" s="88">
        <f t="shared" si="29"/>
        <v>99999</v>
      </c>
      <c r="IH50" s="30">
        <f t="shared" si="30"/>
        <v>99999</v>
      </c>
      <c r="II50" s="55">
        <f t="shared" si="31"/>
        <v>99999</v>
      </c>
      <c r="IJ50" s="133" t="str">
        <f t="shared" si="32"/>
        <v>-</v>
      </c>
      <c r="IK50" s="52"/>
      <c r="IL50" s="145"/>
      <c r="IM50" s="145"/>
      <c r="IN50" s="145"/>
      <c r="IO50" s="141">
        <f t="shared" si="65"/>
        <v>99999</v>
      </c>
      <c r="IP50" s="75">
        <f t="shared" si="34"/>
        <v>99999</v>
      </c>
      <c r="IQ50" s="387" t="str">
        <f t="shared" si="61"/>
        <v>-</v>
      </c>
      <c r="IR50" s="142">
        <f t="shared" si="35"/>
        <v>99999</v>
      </c>
      <c r="IS50" s="146"/>
      <c r="IT50" s="389"/>
      <c r="IU50" s="389"/>
      <c r="IV50" s="146"/>
      <c r="IW50" s="7">
        <v>45</v>
      </c>
      <c r="IX50" s="1" t="str">
        <f t="shared" si="52"/>
        <v/>
      </c>
      <c r="IY50" s="7" t="str">
        <f t="shared" si="49"/>
        <v/>
      </c>
      <c r="IZ50" s="223" t="str" cm="1">
        <f t="array" ref="IZ50">IF(IW50&lt;=$HH$1-1,
IF(IX50&lt;&gt;IX49,
INDEX($M$6:$GP$190,1,IY50+1),INDEX($M$6:$GP$190,MIN(IY50,IY49)+1,MAX(IY50,IY49)+1))+IF(IX50&lt;&gt;IX51,INDEX($M$6:$GP$190,1,IY50+1),0),"")</f>
        <v/>
      </c>
      <c r="JA50" s="7" t="str">
        <f t="shared" si="50"/>
        <v/>
      </c>
    </row>
    <row r="51" spans="1:261" ht="14" customHeight="1" x14ac:dyDescent="0.2">
      <c r="A51" s="217"/>
      <c r="B51" s="1">
        <v>46</v>
      </c>
      <c r="C51" s="188">
        <f t="shared" si="4"/>
        <v>0</v>
      </c>
      <c r="D51" s="54" t="str">
        <f t="shared" si="5"/>
        <v/>
      </c>
      <c r="E51" s="18" t="str">
        <f t="shared" si="6"/>
        <v/>
      </c>
      <c r="F51" s="1" t="str">
        <f t="shared" ca="1" si="7"/>
        <v/>
      </c>
      <c r="G51" s="1"/>
      <c r="K51" s="7"/>
      <c r="L51" s="291">
        <v>45</v>
      </c>
      <c r="M51" s="220"/>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t="s">
        <v>11</v>
      </c>
      <c r="BG51" s="182">
        <v>99999</v>
      </c>
      <c r="BH51" s="182">
        <v>99999</v>
      </c>
      <c r="BI51" s="182">
        <v>99999</v>
      </c>
      <c r="BJ51" s="182">
        <v>99999</v>
      </c>
      <c r="BK51" s="182">
        <v>99999</v>
      </c>
      <c r="BL51" s="182">
        <v>99999</v>
      </c>
      <c r="BM51" s="182">
        <v>99999</v>
      </c>
      <c r="BN51" s="182">
        <v>99999</v>
      </c>
      <c r="BO51" s="182">
        <v>99999</v>
      </c>
      <c r="BP51" s="182">
        <v>99999</v>
      </c>
      <c r="BQ51" s="182">
        <v>99999</v>
      </c>
      <c r="BR51" s="182">
        <v>99999</v>
      </c>
      <c r="BS51" s="182">
        <v>99999</v>
      </c>
      <c r="BT51" s="182">
        <v>99999</v>
      </c>
      <c r="BU51" s="182">
        <v>99999</v>
      </c>
      <c r="BV51" s="182">
        <v>99999</v>
      </c>
      <c r="BW51" s="182">
        <v>99999</v>
      </c>
      <c r="BX51" s="182">
        <v>99999</v>
      </c>
      <c r="BY51" s="182">
        <v>99999</v>
      </c>
      <c r="BZ51" s="182">
        <v>99999</v>
      </c>
      <c r="CA51" s="182">
        <v>99999</v>
      </c>
      <c r="CB51" s="182">
        <v>99999</v>
      </c>
      <c r="CC51" s="182">
        <v>99999</v>
      </c>
      <c r="CD51" s="182">
        <v>99999</v>
      </c>
      <c r="CE51" s="182">
        <v>99999</v>
      </c>
      <c r="CF51" s="182">
        <v>99999</v>
      </c>
      <c r="CG51" s="182">
        <v>99999</v>
      </c>
      <c r="CH51" s="182">
        <v>99999</v>
      </c>
      <c r="CI51" s="182">
        <v>99999</v>
      </c>
      <c r="CJ51" s="182">
        <v>99999</v>
      </c>
      <c r="CK51" s="182">
        <v>99999</v>
      </c>
      <c r="CL51" s="182">
        <v>99999</v>
      </c>
      <c r="CM51" s="182">
        <v>99999</v>
      </c>
      <c r="CN51" s="182">
        <v>99999</v>
      </c>
      <c r="CO51" s="183">
        <v>99999</v>
      </c>
      <c r="CP51" s="183">
        <v>99999</v>
      </c>
      <c r="CQ51" s="183">
        <v>99999</v>
      </c>
      <c r="CR51" s="183">
        <v>99999</v>
      </c>
      <c r="CS51" s="183">
        <v>99999</v>
      </c>
      <c r="CT51" s="183">
        <v>99999</v>
      </c>
      <c r="CU51" s="183">
        <v>99999</v>
      </c>
      <c r="CV51" s="183">
        <v>99999</v>
      </c>
      <c r="CW51" s="183">
        <v>99999</v>
      </c>
      <c r="CX51" s="183">
        <v>99999</v>
      </c>
      <c r="CY51" s="183">
        <v>99999</v>
      </c>
      <c r="CZ51" s="183">
        <v>99999</v>
      </c>
      <c r="DA51" s="183">
        <v>99999</v>
      </c>
      <c r="DB51" s="183">
        <v>99999</v>
      </c>
      <c r="DC51" s="183">
        <v>99999</v>
      </c>
      <c r="DD51" s="183">
        <v>99999</v>
      </c>
      <c r="DE51" s="183">
        <v>99999</v>
      </c>
      <c r="DF51" s="183">
        <v>99999</v>
      </c>
      <c r="DG51" s="183">
        <v>99999</v>
      </c>
      <c r="DH51" s="183">
        <v>99999</v>
      </c>
      <c r="DI51" s="183">
        <v>99999</v>
      </c>
      <c r="DJ51" s="183">
        <v>99999</v>
      </c>
      <c r="DK51" s="183">
        <v>99999</v>
      </c>
      <c r="DL51" s="183">
        <v>99999</v>
      </c>
      <c r="DM51" s="183">
        <v>99999</v>
      </c>
      <c r="DN51" s="183">
        <v>99999</v>
      </c>
      <c r="DO51" s="183">
        <v>99999</v>
      </c>
      <c r="DP51" s="183">
        <v>99999</v>
      </c>
      <c r="DQ51" s="183">
        <v>99999</v>
      </c>
      <c r="DR51" s="183">
        <v>99999</v>
      </c>
      <c r="DS51" s="183">
        <v>99999</v>
      </c>
      <c r="DT51" s="183">
        <v>99999</v>
      </c>
      <c r="DU51" s="183">
        <v>99999</v>
      </c>
      <c r="DV51" s="183">
        <v>99999</v>
      </c>
      <c r="DW51" s="183">
        <v>99999</v>
      </c>
      <c r="DX51" s="183">
        <v>99999</v>
      </c>
      <c r="DY51" s="183">
        <v>99999</v>
      </c>
      <c r="DZ51" s="183">
        <v>99999</v>
      </c>
      <c r="EA51" s="183">
        <v>99999</v>
      </c>
      <c r="EB51" s="183">
        <v>99999</v>
      </c>
      <c r="EC51" s="183">
        <v>99999</v>
      </c>
      <c r="ED51" s="183">
        <v>99999</v>
      </c>
      <c r="EE51" s="183">
        <v>99999</v>
      </c>
      <c r="EF51" s="183">
        <v>99999</v>
      </c>
      <c r="EG51" s="183">
        <v>99999</v>
      </c>
      <c r="EH51" s="183">
        <v>99999</v>
      </c>
      <c r="EI51" s="183">
        <v>99999</v>
      </c>
      <c r="EJ51" s="183">
        <v>99999</v>
      </c>
      <c r="EK51" s="183">
        <v>99999</v>
      </c>
      <c r="EL51" s="183">
        <v>99999</v>
      </c>
      <c r="EM51" s="183">
        <v>99999</v>
      </c>
      <c r="EN51" s="183">
        <v>99999</v>
      </c>
      <c r="EO51" s="183">
        <v>99999</v>
      </c>
      <c r="EP51" s="183">
        <v>99999</v>
      </c>
      <c r="EQ51" s="183">
        <v>99999</v>
      </c>
      <c r="ER51" s="183">
        <v>99999</v>
      </c>
      <c r="ES51" s="183">
        <v>99999</v>
      </c>
      <c r="ET51" s="183">
        <v>99999</v>
      </c>
      <c r="EU51" s="183">
        <v>99999</v>
      </c>
      <c r="EV51" s="183">
        <v>99999</v>
      </c>
      <c r="EW51" s="183">
        <v>99999</v>
      </c>
      <c r="EX51" s="183">
        <v>99999</v>
      </c>
      <c r="EY51" s="183">
        <v>99999</v>
      </c>
      <c r="EZ51" s="183">
        <v>99999</v>
      </c>
      <c r="FA51" s="183">
        <v>99999</v>
      </c>
      <c r="FB51" s="183">
        <v>99999</v>
      </c>
      <c r="FC51" s="183">
        <v>99999</v>
      </c>
      <c r="FD51" s="183">
        <v>99999</v>
      </c>
      <c r="FE51" s="183">
        <v>99999</v>
      </c>
      <c r="FF51" s="183">
        <v>99999</v>
      </c>
      <c r="FG51" s="183">
        <v>99999</v>
      </c>
      <c r="FH51" s="183">
        <v>99999</v>
      </c>
      <c r="FI51" s="183">
        <v>99999</v>
      </c>
      <c r="FJ51" s="183">
        <v>99999</v>
      </c>
      <c r="FK51" s="183">
        <v>99999</v>
      </c>
      <c r="FL51" s="183">
        <v>99999</v>
      </c>
      <c r="FM51" s="183">
        <v>99999</v>
      </c>
      <c r="FN51" s="183">
        <v>99999</v>
      </c>
      <c r="FO51" s="183">
        <v>99999</v>
      </c>
      <c r="FP51" s="183">
        <v>99999</v>
      </c>
      <c r="FQ51" s="183">
        <v>99999</v>
      </c>
      <c r="FR51" s="183">
        <v>99999</v>
      </c>
      <c r="FS51" s="183">
        <v>99999</v>
      </c>
      <c r="FT51" s="183">
        <v>99999</v>
      </c>
      <c r="FU51" s="183">
        <v>99999</v>
      </c>
      <c r="FV51" s="183">
        <v>99999</v>
      </c>
      <c r="FW51" s="183">
        <v>99999</v>
      </c>
      <c r="FX51" s="183">
        <v>99999</v>
      </c>
      <c r="FY51" s="183">
        <v>99999</v>
      </c>
      <c r="FZ51" s="183">
        <v>99999</v>
      </c>
      <c r="GA51" s="183">
        <v>99999</v>
      </c>
      <c r="GB51" s="183">
        <v>99999</v>
      </c>
      <c r="GC51" s="183">
        <v>99999</v>
      </c>
      <c r="GD51" s="183">
        <v>99999</v>
      </c>
      <c r="GE51" s="183">
        <v>99999</v>
      </c>
      <c r="GF51" s="183">
        <v>99999</v>
      </c>
      <c r="GG51" s="183">
        <v>99999</v>
      </c>
      <c r="GH51" s="183">
        <v>99999</v>
      </c>
      <c r="GI51" s="132">
        <v>99999</v>
      </c>
      <c r="GJ51" s="132">
        <v>99999</v>
      </c>
      <c r="GK51" s="132">
        <v>99999</v>
      </c>
      <c r="GL51" s="132">
        <v>99999</v>
      </c>
      <c r="GM51" s="132">
        <v>99999</v>
      </c>
      <c r="GN51" s="132">
        <v>99999</v>
      </c>
      <c r="GO51" s="132">
        <v>99999</v>
      </c>
      <c r="GP51" s="132">
        <v>99999</v>
      </c>
      <c r="GQ51" s="28">
        <v>45</v>
      </c>
      <c r="GR51" s="128"/>
      <c r="GS51" s="55" t="str">
        <f t="shared" si="10"/>
        <v>NFS</v>
      </c>
      <c r="GT51" s="55" t="str">
        <f t="shared" si="37"/>
        <v>-</v>
      </c>
      <c r="GU51" s="29"/>
      <c r="GV51" s="56" t="str">
        <f t="shared" si="42"/>
        <v>,</v>
      </c>
      <c r="GW51" s="59" t="str">
        <f t="shared" si="38"/>
        <v>,</v>
      </c>
      <c r="GX51" s="29">
        <v>46</v>
      </c>
      <c r="GY51" s="85"/>
      <c r="GZ51" s="87" t="str">
        <f t="shared" si="39"/>
        <v/>
      </c>
      <c r="HA51" s="83" t="str">
        <v>0,0,0,0</v>
      </c>
      <c r="HB51" s="56">
        <f t="shared" si="11"/>
        <v>2</v>
      </c>
      <c r="HC51" s="56">
        <f t="shared" si="12"/>
        <v>4</v>
      </c>
      <c r="HD51" s="55">
        <f t="shared" si="60"/>
        <v>99999</v>
      </c>
      <c r="HE51" s="219">
        <f t="shared" si="13"/>
        <v>99999</v>
      </c>
      <c r="HF51" s="55">
        <f t="shared" si="14"/>
        <v>99999</v>
      </c>
      <c r="HG51" s="108" t="str">
        <f t="shared" si="15"/>
        <v>NFS</v>
      </c>
      <c r="HH51" s="85">
        <f t="shared" si="16"/>
        <v>0</v>
      </c>
      <c r="HI51" s="106" t="str">
        <f t="shared" si="17"/>
        <v/>
      </c>
      <c r="HJ51" s="29">
        <v>46</v>
      </c>
      <c r="HK51" s="85" t="str">
        <f t="shared" si="18"/>
        <v/>
      </c>
      <c r="HL51" s="85" t="str">
        <f t="shared" si="40"/>
        <v/>
      </c>
      <c r="HM51" s="55" t="str" cm="1">
        <f t="array" ref="HM51">IF(HJ51&lt;=$HH$1-1,IF(HK51&lt;&gt;HK50,INDEX($M$6:$GP$190,1,HL51+1),INDEX($M$6:$GP$190,MIN(HL51,HL50)+1,MAX(HL51,HL50)+1))+IF(HK51&lt;&gt;HK52,INDEX($M$6:$GP$190,1,HL51+1),0),"")</f>
        <v/>
      </c>
      <c r="HN51" s="29" t="str">
        <f>IF(HJ51&lt;=$HH$1-1,ROUND(#REF!,3)&amp;","&amp;#REF!,"")</f>
        <v/>
      </c>
      <c r="HO51" s="40"/>
      <c r="HP51" s="40"/>
      <c r="HQ51" s="40"/>
      <c r="HR51" s="40"/>
      <c r="HU51" s="75">
        <v>46</v>
      </c>
      <c r="HV51" s="77" t="str">
        <f t="shared" si="20"/>
        <v/>
      </c>
      <c r="HW51" s="78" t="str">
        <f t="shared" si="64"/>
        <v/>
      </c>
      <c r="HX51" s="88" t="str">
        <f t="shared" si="22"/>
        <v/>
      </c>
      <c r="HY51" s="68" t="str">
        <v>0,0,0,1</v>
      </c>
      <c r="HZ51" s="75">
        <f t="shared" si="23"/>
        <v>2</v>
      </c>
      <c r="IA51" s="75">
        <f t="shared" si="24"/>
        <v>4</v>
      </c>
      <c r="IB51" s="75">
        <f t="shared" si="62"/>
        <v>99999</v>
      </c>
      <c r="IC51" s="143">
        <f t="shared" si="26"/>
        <v>99999</v>
      </c>
      <c r="ID51" s="75">
        <f t="shared" si="43"/>
        <v>99999</v>
      </c>
      <c r="IE51" s="76">
        <f t="shared" si="27"/>
        <v>99999</v>
      </c>
      <c r="IF51" s="86">
        <f t="shared" si="63"/>
        <v>99999</v>
      </c>
      <c r="IG51" s="88">
        <f t="shared" si="29"/>
        <v>99999</v>
      </c>
      <c r="IH51" s="30">
        <f t="shared" si="30"/>
        <v>99999</v>
      </c>
      <c r="II51" s="55">
        <f t="shared" si="31"/>
        <v>99999</v>
      </c>
      <c r="IJ51" s="133" t="str">
        <f t="shared" si="32"/>
        <v>-</v>
      </c>
      <c r="IK51" s="52"/>
      <c r="IL51" s="145"/>
      <c r="IM51" s="145"/>
      <c r="IN51" s="145"/>
      <c r="IO51" s="141">
        <f t="shared" si="65"/>
        <v>99999</v>
      </c>
      <c r="IP51" s="75">
        <f t="shared" si="34"/>
        <v>99999</v>
      </c>
      <c r="IQ51" s="387" t="str">
        <f t="shared" si="61"/>
        <v>-</v>
      </c>
      <c r="IR51" s="142">
        <f t="shared" si="35"/>
        <v>99999</v>
      </c>
      <c r="IS51" s="146"/>
      <c r="IT51" s="389"/>
      <c r="IU51" s="389"/>
      <c r="IV51" s="146"/>
      <c r="IW51" s="7">
        <v>46</v>
      </c>
      <c r="IX51" s="1" t="str">
        <f t="shared" si="52"/>
        <v/>
      </c>
      <c r="IY51" s="7" t="str">
        <f t="shared" si="49"/>
        <v/>
      </c>
      <c r="IZ51" s="223" t="str" cm="1">
        <f t="array" ref="IZ51">IF(IW51&lt;=$HH$1-1,
IF(IX51&lt;&gt;IX50,
INDEX($M$6:$GP$190,1,IY51+1),INDEX($M$6:$GP$190,MIN(IY51,IY50)+1,MAX(IY51,IY50)+1))+IF(IX51&lt;&gt;IX52,INDEX($M$6:$GP$190,1,IY51+1),0),"")</f>
        <v/>
      </c>
      <c r="JA51" s="7" t="str">
        <f t="shared" si="50"/>
        <v/>
      </c>
    </row>
    <row r="52" spans="1:261" ht="14" customHeight="1" x14ac:dyDescent="0.2">
      <c r="A52" s="217"/>
      <c r="B52" s="1">
        <v>47</v>
      </c>
      <c r="C52" s="188">
        <f t="shared" si="4"/>
        <v>0</v>
      </c>
      <c r="D52" s="54" t="str">
        <f t="shared" si="5"/>
        <v/>
      </c>
      <c r="E52" s="18" t="str">
        <f t="shared" si="6"/>
        <v/>
      </c>
      <c r="F52" s="1" t="str">
        <f t="shared" ca="1" si="7"/>
        <v/>
      </c>
      <c r="G52" s="1"/>
      <c r="K52" s="7"/>
      <c r="L52" s="291">
        <v>46</v>
      </c>
      <c r="M52" s="220"/>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t="s">
        <v>11</v>
      </c>
      <c r="BH52" s="182">
        <v>99999</v>
      </c>
      <c r="BI52" s="182">
        <v>99999</v>
      </c>
      <c r="BJ52" s="182">
        <v>99999</v>
      </c>
      <c r="BK52" s="182">
        <v>99999</v>
      </c>
      <c r="BL52" s="182">
        <v>99999</v>
      </c>
      <c r="BM52" s="182">
        <v>99999</v>
      </c>
      <c r="BN52" s="182">
        <v>99999</v>
      </c>
      <c r="BO52" s="182">
        <v>99999</v>
      </c>
      <c r="BP52" s="182">
        <v>99999</v>
      </c>
      <c r="BQ52" s="182">
        <v>99999</v>
      </c>
      <c r="BR52" s="182">
        <v>99999</v>
      </c>
      <c r="BS52" s="182">
        <v>99999</v>
      </c>
      <c r="BT52" s="182">
        <v>99999</v>
      </c>
      <c r="BU52" s="182">
        <v>99999</v>
      </c>
      <c r="BV52" s="182">
        <v>99999</v>
      </c>
      <c r="BW52" s="182">
        <v>99999</v>
      </c>
      <c r="BX52" s="182">
        <v>99999</v>
      </c>
      <c r="BY52" s="182">
        <v>99999</v>
      </c>
      <c r="BZ52" s="182">
        <v>99999</v>
      </c>
      <c r="CA52" s="182">
        <v>99999</v>
      </c>
      <c r="CB52" s="182">
        <v>99999</v>
      </c>
      <c r="CC52" s="182">
        <v>99999</v>
      </c>
      <c r="CD52" s="182">
        <v>99999</v>
      </c>
      <c r="CE52" s="182">
        <v>99999</v>
      </c>
      <c r="CF52" s="182">
        <v>99999</v>
      </c>
      <c r="CG52" s="182">
        <v>99999</v>
      </c>
      <c r="CH52" s="182">
        <v>99999</v>
      </c>
      <c r="CI52" s="182">
        <v>99999</v>
      </c>
      <c r="CJ52" s="182">
        <v>99999</v>
      </c>
      <c r="CK52" s="182">
        <v>99999</v>
      </c>
      <c r="CL52" s="182">
        <v>99999</v>
      </c>
      <c r="CM52" s="182">
        <v>99999</v>
      </c>
      <c r="CN52" s="182">
        <v>99999</v>
      </c>
      <c r="CO52" s="183">
        <v>99999</v>
      </c>
      <c r="CP52" s="183">
        <v>99999</v>
      </c>
      <c r="CQ52" s="183">
        <v>99999</v>
      </c>
      <c r="CR52" s="183">
        <v>99999</v>
      </c>
      <c r="CS52" s="183">
        <v>99999</v>
      </c>
      <c r="CT52" s="183">
        <v>99999</v>
      </c>
      <c r="CU52" s="183">
        <v>99999</v>
      </c>
      <c r="CV52" s="183">
        <v>99999</v>
      </c>
      <c r="CW52" s="183">
        <v>99999</v>
      </c>
      <c r="CX52" s="183">
        <v>99999</v>
      </c>
      <c r="CY52" s="183">
        <v>99999</v>
      </c>
      <c r="CZ52" s="183">
        <v>99999</v>
      </c>
      <c r="DA52" s="183">
        <v>99999</v>
      </c>
      <c r="DB52" s="183">
        <v>99999</v>
      </c>
      <c r="DC52" s="183">
        <v>99999</v>
      </c>
      <c r="DD52" s="183">
        <v>99999</v>
      </c>
      <c r="DE52" s="183">
        <v>99999</v>
      </c>
      <c r="DF52" s="183">
        <v>99999</v>
      </c>
      <c r="DG52" s="183">
        <v>99999</v>
      </c>
      <c r="DH52" s="183">
        <v>99999</v>
      </c>
      <c r="DI52" s="183">
        <v>99999</v>
      </c>
      <c r="DJ52" s="183">
        <v>99999</v>
      </c>
      <c r="DK52" s="183">
        <v>99999</v>
      </c>
      <c r="DL52" s="183">
        <v>99999</v>
      </c>
      <c r="DM52" s="183">
        <v>99999</v>
      </c>
      <c r="DN52" s="183">
        <v>99999</v>
      </c>
      <c r="DO52" s="183">
        <v>99999</v>
      </c>
      <c r="DP52" s="183">
        <v>99999</v>
      </c>
      <c r="DQ52" s="183">
        <v>99999</v>
      </c>
      <c r="DR52" s="183">
        <v>99999</v>
      </c>
      <c r="DS52" s="183">
        <v>99999</v>
      </c>
      <c r="DT52" s="183">
        <v>99999</v>
      </c>
      <c r="DU52" s="183">
        <v>99999</v>
      </c>
      <c r="DV52" s="183">
        <v>99999</v>
      </c>
      <c r="DW52" s="183">
        <v>99999</v>
      </c>
      <c r="DX52" s="183">
        <v>99999</v>
      </c>
      <c r="DY52" s="183">
        <v>99999</v>
      </c>
      <c r="DZ52" s="183">
        <v>99999</v>
      </c>
      <c r="EA52" s="183">
        <v>99999</v>
      </c>
      <c r="EB52" s="183">
        <v>99999</v>
      </c>
      <c r="EC52" s="183">
        <v>99999</v>
      </c>
      <c r="ED52" s="183">
        <v>99999</v>
      </c>
      <c r="EE52" s="183">
        <v>99999</v>
      </c>
      <c r="EF52" s="183">
        <v>99999</v>
      </c>
      <c r="EG52" s="183">
        <v>99999</v>
      </c>
      <c r="EH52" s="183">
        <v>99999</v>
      </c>
      <c r="EI52" s="183">
        <v>99999</v>
      </c>
      <c r="EJ52" s="183">
        <v>99999</v>
      </c>
      <c r="EK52" s="183">
        <v>99999</v>
      </c>
      <c r="EL52" s="183">
        <v>99999</v>
      </c>
      <c r="EM52" s="183">
        <v>99999</v>
      </c>
      <c r="EN52" s="183">
        <v>99999</v>
      </c>
      <c r="EO52" s="183">
        <v>99999</v>
      </c>
      <c r="EP52" s="183">
        <v>99999</v>
      </c>
      <c r="EQ52" s="183">
        <v>99999</v>
      </c>
      <c r="ER52" s="183">
        <v>99999</v>
      </c>
      <c r="ES52" s="183">
        <v>99999</v>
      </c>
      <c r="ET52" s="183">
        <v>99999</v>
      </c>
      <c r="EU52" s="183">
        <v>99999</v>
      </c>
      <c r="EV52" s="183">
        <v>99999</v>
      </c>
      <c r="EW52" s="183">
        <v>99999</v>
      </c>
      <c r="EX52" s="183">
        <v>99999</v>
      </c>
      <c r="EY52" s="183">
        <v>99999</v>
      </c>
      <c r="EZ52" s="183">
        <v>99999</v>
      </c>
      <c r="FA52" s="183">
        <v>99999</v>
      </c>
      <c r="FB52" s="183">
        <v>99999</v>
      </c>
      <c r="FC52" s="183">
        <v>99999</v>
      </c>
      <c r="FD52" s="183">
        <v>99999</v>
      </c>
      <c r="FE52" s="183">
        <v>99999</v>
      </c>
      <c r="FF52" s="183">
        <v>99999</v>
      </c>
      <c r="FG52" s="183">
        <v>99999</v>
      </c>
      <c r="FH52" s="183">
        <v>99999</v>
      </c>
      <c r="FI52" s="183">
        <v>99999</v>
      </c>
      <c r="FJ52" s="183">
        <v>99999</v>
      </c>
      <c r="FK52" s="183">
        <v>99999</v>
      </c>
      <c r="FL52" s="183">
        <v>99999</v>
      </c>
      <c r="FM52" s="183">
        <v>99999</v>
      </c>
      <c r="FN52" s="183">
        <v>99999</v>
      </c>
      <c r="FO52" s="183">
        <v>99999</v>
      </c>
      <c r="FP52" s="183">
        <v>99999</v>
      </c>
      <c r="FQ52" s="183">
        <v>99999</v>
      </c>
      <c r="FR52" s="183">
        <v>99999</v>
      </c>
      <c r="FS52" s="183">
        <v>99999</v>
      </c>
      <c r="FT52" s="183">
        <v>99999</v>
      </c>
      <c r="FU52" s="183">
        <v>99999</v>
      </c>
      <c r="FV52" s="183">
        <v>99999</v>
      </c>
      <c r="FW52" s="183">
        <v>99999</v>
      </c>
      <c r="FX52" s="183">
        <v>99999</v>
      </c>
      <c r="FY52" s="183">
        <v>99999</v>
      </c>
      <c r="FZ52" s="183">
        <v>99999</v>
      </c>
      <c r="GA52" s="183">
        <v>99999</v>
      </c>
      <c r="GB52" s="183">
        <v>99999</v>
      </c>
      <c r="GC52" s="183">
        <v>99999</v>
      </c>
      <c r="GD52" s="183">
        <v>99999</v>
      </c>
      <c r="GE52" s="183">
        <v>99999</v>
      </c>
      <c r="GF52" s="183">
        <v>99999</v>
      </c>
      <c r="GG52" s="183">
        <v>99999</v>
      </c>
      <c r="GH52" s="183">
        <v>99999</v>
      </c>
      <c r="GI52" s="132">
        <v>99999</v>
      </c>
      <c r="GJ52" s="132">
        <v>99999</v>
      </c>
      <c r="GK52" s="132">
        <v>99999</v>
      </c>
      <c r="GL52" s="132">
        <v>99999</v>
      </c>
      <c r="GM52" s="132">
        <v>99999</v>
      </c>
      <c r="GN52" s="132">
        <v>99999</v>
      </c>
      <c r="GO52" s="132">
        <v>99999</v>
      </c>
      <c r="GP52" s="132">
        <v>99999</v>
      </c>
      <c r="GQ52" s="28">
        <v>46</v>
      </c>
      <c r="GR52" s="128"/>
      <c r="GS52" s="55" t="str">
        <f t="shared" si="10"/>
        <v>NFS</v>
      </c>
      <c r="GT52" s="55" t="str">
        <f t="shared" si="37"/>
        <v>-</v>
      </c>
      <c r="GU52" s="29"/>
      <c r="GV52" s="56" t="str">
        <f t="shared" si="42"/>
        <v>,</v>
      </c>
      <c r="GW52" s="59" t="str">
        <f t="shared" si="38"/>
        <v>,</v>
      </c>
      <c r="GX52" s="29">
        <v>47</v>
      </c>
      <c r="GY52" s="85"/>
      <c r="GZ52" s="87" t="str">
        <f t="shared" si="39"/>
        <v/>
      </c>
      <c r="HA52" s="83" t="str">
        <v>0,0,0,0</v>
      </c>
      <c r="HB52" s="56">
        <f t="shared" si="11"/>
        <v>2</v>
      </c>
      <c r="HC52" s="56">
        <f t="shared" si="12"/>
        <v>4</v>
      </c>
      <c r="HD52" s="55">
        <f t="shared" si="60"/>
        <v>99999</v>
      </c>
      <c r="HE52" s="219">
        <f t="shared" si="13"/>
        <v>99999</v>
      </c>
      <c r="HF52" s="55">
        <f t="shared" si="14"/>
        <v>99999</v>
      </c>
      <c r="HG52" s="108" t="str">
        <f t="shared" si="15"/>
        <v>NFS</v>
      </c>
      <c r="HH52" s="85">
        <f t="shared" si="16"/>
        <v>0</v>
      </c>
      <c r="HI52" s="106" t="str">
        <f t="shared" si="17"/>
        <v/>
      </c>
      <c r="HJ52" s="29">
        <v>47</v>
      </c>
      <c r="HK52" s="85" t="str">
        <f t="shared" si="18"/>
        <v/>
      </c>
      <c r="HL52" s="85" t="str">
        <f t="shared" si="40"/>
        <v/>
      </c>
      <c r="HM52" s="55" t="str" cm="1">
        <f t="array" ref="HM52">IF(HJ52&lt;=$HH$1-1,IF(HK52&lt;&gt;HK51,INDEX($M$6:$GP$190,1,HL52+1),INDEX($M$6:$GP$190,MIN(HL52,HL51)+1,MAX(HL52,HL51)+1))+IF(HK52&lt;&gt;HK53,INDEX($M$6:$GP$190,1,HL52+1),0),"")</f>
        <v/>
      </c>
      <c r="HN52" s="29" t="str">
        <f>IF(HJ52&lt;=$HH$1-1,ROUND(#REF!,3)&amp;","&amp;#REF!,"")</f>
        <v/>
      </c>
      <c r="HO52" s="40"/>
      <c r="HP52" s="40"/>
      <c r="HQ52" s="40"/>
      <c r="HR52" s="40"/>
      <c r="HU52" s="75">
        <v>47</v>
      </c>
      <c r="HV52" s="77" t="str">
        <f t="shared" si="20"/>
        <v/>
      </c>
      <c r="HW52" s="78" t="str">
        <f t="shared" si="64"/>
        <v/>
      </c>
      <c r="HX52" s="88" t="str">
        <f t="shared" si="22"/>
        <v/>
      </c>
      <c r="HY52" s="68" t="str">
        <v>0,0,0,1</v>
      </c>
      <c r="HZ52" s="75">
        <f t="shared" si="23"/>
        <v>2</v>
      </c>
      <c r="IA52" s="75">
        <f t="shared" si="24"/>
        <v>4</v>
      </c>
      <c r="IB52" s="75">
        <f t="shared" si="62"/>
        <v>99999</v>
      </c>
      <c r="IC52" s="143">
        <f t="shared" si="26"/>
        <v>99999</v>
      </c>
      <c r="ID52" s="75">
        <f t="shared" si="43"/>
        <v>99999</v>
      </c>
      <c r="IE52" s="76">
        <f t="shared" si="27"/>
        <v>99999</v>
      </c>
      <c r="IF52" s="86">
        <f t="shared" si="63"/>
        <v>99999</v>
      </c>
      <c r="IG52" s="88">
        <f t="shared" si="29"/>
        <v>99999</v>
      </c>
      <c r="IH52" s="30">
        <f t="shared" si="30"/>
        <v>99999</v>
      </c>
      <c r="II52" s="55">
        <f t="shared" si="31"/>
        <v>99999</v>
      </c>
      <c r="IJ52" s="133" t="str">
        <f t="shared" si="32"/>
        <v>-</v>
      </c>
      <c r="IK52" s="52"/>
      <c r="IL52" s="145"/>
      <c r="IM52" s="145"/>
      <c r="IN52" s="145"/>
      <c r="IO52" s="141">
        <f t="shared" si="65"/>
        <v>99999</v>
      </c>
      <c r="IP52" s="75">
        <f t="shared" si="34"/>
        <v>99999</v>
      </c>
      <c r="IQ52" s="387" t="str">
        <f t="shared" si="61"/>
        <v>-</v>
      </c>
      <c r="IR52" s="142">
        <f t="shared" si="35"/>
        <v>99999</v>
      </c>
      <c r="IS52" s="146"/>
      <c r="IT52" s="389"/>
      <c r="IU52" s="389"/>
      <c r="IV52" s="146"/>
      <c r="IW52" s="7">
        <v>47</v>
      </c>
      <c r="IX52" s="1" t="str">
        <f t="shared" si="52"/>
        <v/>
      </c>
      <c r="IY52" s="7" t="str">
        <f t="shared" si="49"/>
        <v/>
      </c>
      <c r="IZ52" s="223" t="str" cm="1">
        <f t="array" ref="IZ52">IF(IW52&lt;=$HH$1-1,
IF(IX52&lt;&gt;IX51,
INDEX($M$6:$GP$190,1,IY52+1),INDEX($M$6:$GP$190,MIN(IY52,IY51)+1,MAX(IY52,IY51)+1))+IF(IX52&lt;&gt;IX53,INDEX($M$6:$GP$190,1,IY52+1),0),"")</f>
        <v/>
      </c>
      <c r="JA52" s="7" t="str">
        <f t="shared" si="50"/>
        <v/>
      </c>
    </row>
    <row r="53" spans="1:261" ht="14" customHeight="1" x14ac:dyDescent="0.2">
      <c r="A53" s="217"/>
      <c r="B53" s="1">
        <v>48</v>
      </c>
      <c r="C53" s="188">
        <f t="shared" si="4"/>
        <v>0</v>
      </c>
      <c r="D53" s="54" t="str">
        <f t="shared" si="5"/>
        <v/>
      </c>
      <c r="E53" s="18" t="str">
        <f t="shared" si="6"/>
        <v/>
      </c>
      <c r="F53" s="1" t="str">
        <f t="shared" ca="1" si="7"/>
        <v/>
      </c>
      <c r="G53" s="1"/>
      <c r="K53" s="7"/>
      <c r="L53" s="291">
        <v>47</v>
      </c>
      <c r="M53" s="220"/>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t="s">
        <v>11</v>
      </c>
      <c r="BI53" s="182">
        <v>99999</v>
      </c>
      <c r="BJ53" s="182">
        <v>99999</v>
      </c>
      <c r="BK53" s="182">
        <v>99999</v>
      </c>
      <c r="BL53" s="182">
        <v>99999</v>
      </c>
      <c r="BM53" s="182">
        <v>99999</v>
      </c>
      <c r="BN53" s="182">
        <v>99999</v>
      </c>
      <c r="BO53" s="182">
        <v>99999</v>
      </c>
      <c r="BP53" s="182">
        <v>99999</v>
      </c>
      <c r="BQ53" s="182">
        <v>99999</v>
      </c>
      <c r="BR53" s="182">
        <v>99999</v>
      </c>
      <c r="BS53" s="182">
        <v>99999</v>
      </c>
      <c r="BT53" s="182">
        <v>99999</v>
      </c>
      <c r="BU53" s="182">
        <v>99999</v>
      </c>
      <c r="BV53" s="182">
        <v>99999</v>
      </c>
      <c r="BW53" s="182">
        <v>99999</v>
      </c>
      <c r="BX53" s="182">
        <v>99999</v>
      </c>
      <c r="BY53" s="182">
        <v>99999</v>
      </c>
      <c r="BZ53" s="182">
        <v>99999</v>
      </c>
      <c r="CA53" s="182">
        <v>99999</v>
      </c>
      <c r="CB53" s="182">
        <v>99999</v>
      </c>
      <c r="CC53" s="182">
        <v>99999</v>
      </c>
      <c r="CD53" s="182">
        <v>99999</v>
      </c>
      <c r="CE53" s="182">
        <v>99999</v>
      </c>
      <c r="CF53" s="182">
        <v>99999</v>
      </c>
      <c r="CG53" s="182">
        <v>99999</v>
      </c>
      <c r="CH53" s="182">
        <v>99999</v>
      </c>
      <c r="CI53" s="182">
        <v>99999</v>
      </c>
      <c r="CJ53" s="182">
        <v>99999</v>
      </c>
      <c r="CK53" s="182">
        <v>99999</v>
      </c>
      <c r="CL53" s="182">
        <v>99999</v>
      </c>
      <c r="CM53" s="182">
        <v>99999</v>
      </c>
      <c r="CN53" s="182">
        <v>99999</v>
      </c>
      <c r="CO53" s="183">
        <v>99999</v>
      </c>
      <c r="CP53" s="183">
        <v>99999</v>
      </c>
      <c r="CQ53" s="183">
        <v>99999</v>
      </c>
      <c r="CR53" s="183">
        <v>99999</v>
      </c>
      <c r="CS53" s="183">
        <v>99999</v>
      </c>
      <c r="CT53" s="183">
        <v>99999</v>
      </c>
      <c r="CU53" s="183">
        <v>99999</v>
      </c>
      <c r="CV53" s="183">
        <v>99999</v>
      </c>
      <c r="CW53" s="183">
        <v>99999</v>
      </c>
      <c r="CX53" s="183">
        <v>99999</v>
      </c>
      <c r="CY53" s="183">
        <v>99999</v>
      </c>
      <c r="CZ53" s="183">
        <v>99999</v>
      </c>
      <c r="DA53" s="183">
        <v>99999</v>
      </c>
      <c r="DB53" s="183">
        <v>99999</v>
      </c>
      <c r="DC53" s="183">
        <v>99999</v>
      </c>
      <c r="DD53" s="183">
        <v>99999</v>
      </c>
      <c r="DE53" s="183">
        <v>99999</v>
      </c>
      <c r="DF53" s="183">
        <v>99999</v>
      </c>
      <c r="DG53" s="183">
        <v>99999</v>
      </c>
      <c r="DH53" s="183">
        <v>99999</v>
      </c>
      <c r="DI53" s="183">
        <v>99999</v>
      </c>
      <c r="DJ53" s="183">
        <v>99999</v>
      </c>
      <c r="DK53" s="183">
        <v>99999</v>
      </c>
      <c r="DL53" s="183">
        <v>99999</v>
      </c>
      <c r="DM53" s="183">
        <v>99999</v>
      </c>
      <c r="DN53" s="183">
        <v>99999</v>
      </c>
      <c r="DO53" s="183">
        <v>99999</v>
      </c>
      <c r="DP53" s="183">
        <v>99999</v>
      </c>
      <c r="DQ53" s="183">
        <v>99999</v>
      </c>
      <c r="DR53" s="183">
        <v>99999</v>
      </c>
      <c r="DS53" s="183">
        <v>99999</v>
      </c>
      <c r="DT53" s="183">
        <v>99999</v>
      </c>
      <c r="DU53" s="183">
        <v>99999</v>
      </c>
      <c r="DV53" s="183">
        <v>99999</v>
      </c>
      <c r="DW53" s="183">
        <v>99999</v>
      </c>
      <c r="DX53" s="183">
        <v>99999</v>
      </c>
      <c r="DY53" s="183">
        <v>99999</v>
      </c>
      <c r="DZ53" s="183">
        <v>99999</v>
      </c>
      <c r="EA53" s="183">
        <v>99999</v>
      </c>
      <c r="EB53" s="183">
        <v>99999</v>
      </c>
      <c r="EC53" s="183">
        <v>99999</v>
      </c>
      <c r="ED53" s="183">
        <v>99999</v>
      </c>
      <c r="EE53" s="183">
        <v>99999</v>
      </c>
      <c r="EF53" s="183">
        <v>99999</v>
      </c>
      <c r="EG53" s="183">
        <v>99999</v>
      </c>
      <c r="EH53" s="183">
        <v>99999</v>
      </c>
      <c r="EI53" s="183">
        <v>99999</v>
      </c>
      <c r="EJ53" s="183">
        <v>99999</v>
      </c>
      <c r="EK53" s="183">
        <v>99999</v>
      </c>
      <c r="EL53" s="183">
        <v>99999</v>
      </c>
      <c r="EM53" s="183">
        <v>99999</v>
      </c>
      <c r="EN53" s="183">
        <v>99999</v>
      </c>
      <c r="EO53" s="183">
        <v>99999</v>
      </c>
      <c r="EP53" s="183">
        <v>99999</v>
      </c>
      <c r="EQ53" s="183">
        <v>99999</v>
      </c>
      <c r="ER53" s="183">
        <v>99999</v>
      </c>
      <c r="ES53" s="183">
        <v>99999</v>
      </c>
      <c r="ET53" s="183">
        <v>99999</v>
      </c>
      <c r="EU53" s="183">
        <v>99999</v>
      </c>
      <c r="EV53" s="183">
        <v>99999</v>
      </c>
      <c r="EW53" s="183">
        <v>99999</v>
      </c>
      <c r="EX53" s="183">
        <v>99999</v>
      </c>
      <c r="EY53" s="183">
        <v>99999</v>
      </c>
      <c r="EZ53" s="183">
        <v>99999</v>
      </c>
      <c r="FA53" s="183">
        <v>99999</v>
      </c>
      <c r="FB53" s="183">
        <v>99999</v>
      </c>
      <c r="FC53" s="183">
        <v>99999</v>
      </c>
      <c r="FD53" s="183">
        <v>99999</v>
      </c>
      <c r="FE53" s="183">
        <v>99999</v>
      </c>
      <c r="FF53" s="183">
        <v>99999</v>
      </c>
      <c r="FG53" s="183">
        <v>99999</v>
      </c>
      <c r="FH53" s="183">
        <v>99999</v>
      </c>
      <c r="FI53" s="183">
        <v>99999</v>
      </c>
      <c r="FJ53" s="183">
        <v>99999</v>
      </c>
      <c r="FK53" s="183">
        <v>99999</v>
      </c>
      <c r="FL53" s="183">
        <v>99999</v>
      </c>
      <c r="FM53" s="183">
        <v>99999</v>
      </c>
      <c r="FN53" s="183">
        <v>99999</v>
      </c>
      <c r="FO53" s="183">
        <v>99999</v>
      </c>
      <c r="FP53" s="183">
        <v>99999</v>
      </c>
      <c r="FQ53" s="183">
        <v>99999</v>
      </c>
      <c r="FR53" s="183">
        <v>99999</v>
      </c>
      <c r="FS53" s="183">
        <v>99999</v>
      </c>
      <c r="FT53" s="183">
        <v>99999</v>
      </c>
      <c r="FU53" s="183">
        <v>99999</v>
      </c>
      <c r="FV53" s="183">
        <v>99999</v>
      </c>
      <c r="FW53" s="183">
        <v>99999</v>
      </c>
      <c r="FX53" s="183">
        <v>99999</v>
      </c>
      <c r="FY53" s="183">
        <v>99999</v>
      </c>
      <c r="FZ53" s="183">
        <v>99999</v>
      </c>
      <c r="GA53" s="183">
        <v>99999</v>
      </c>
      <c r="GB53" s="183">
        <v>99999</v>
      </c>
      <c r="GC53" s="183">
        <v>99999</v>
      </c>
      <c r="GD53" s="183">
        <v>99999</v>
      </c>
      <c r="GE53" s="183">
        <v>99999</v>
      </c>
      <c r="GF53" s="183">
        <v>99999</v>
      </c>
      <c r="GG53" s="183">
        <v>99999</v>
      </c>
      <c r="GH53" s="183">
        <v>99999</v>
      </c>
      <c r="GI53" s="132">
        <v>99999</v>
      </c>
      <c r="GJ53" s="132">
        <v>99999</v>
      </c>
      <c r="GK53" s="132">
        <v>99999</v>
      </c>
      <c r="GL53" s="132">
        <v>99999</v>
      </c>
      <c r="GM53" s="132">
        <v>99999</v>
      </c>
      <c r="GN53" s="132">
        <v>99999</v>
      </c>
      <c r="GO53" s="132">
        <v>99999</v>
      </c>
      <c r="GP53" s="132">
        <v>99999</v>
      </c>
      <c r="GQ53" s="28">
        <v>47</v>
      </c>
      <c r="GR53" s="128"/>
      <c r="GS53" s="55" t="str">
        <f t="shared" si="10"/>
        <v>NFS</v>
      </c>
      <c r="GT53" s="55" t="str">
        <f t="shared" si="37"/>
        <v>-</v>
      </c>
      <c r="GU53" s="29"/>
      <c r="GV53" s="56" t="str">
        <f t="shared" si="42"/>
        <v>,</v>
      </c>
      <c r="GW53" s="59" t="str">
        <f t="shared" si="38"/>
        <v>,</v>
      </c>
      <c r="GX53" s="29">
        <v>48</v>
      </c>
      <c r="GY53" s="85"/>
      <c r="GZ53" s="87" t="str">
        <f t="shared" si="39"/>
        <v/>
      </c>
      <c r="HA53" s="83" t="str">
        <v>0,0,0,0</v>
      </c>
      <c r="HB53" s="56">
        <f t="shared" si="11"/>
        <v>2</v>
      </c>
      <c r="HC53" s="56">
        <f t="shared" si="12"/>
        <v>4</v>
      </c>
      <c r="HD53" s="55">
        <f t="shared" si="60"/>
        <v>99999</v>
      </c>
      <c r="HE53" s="219">
        <f t="shared" si="13"/>
        <v>99999</v>
      </c>
      <c r="HF53" s="55">
        <f t="shared" si="14"/>
        <v>99999</v>
      </c>
      <c r="HG53" s="108" t="str">
        <f t="shared" si="15"/>
        <v>NFS</v>
      </c>
      <c r="HH53" s="85">
        <f t="shared" si="16"/>
        <v>0</v>
      </c>
      <c r="HI53" s="106" t="str">
        <f t="shared" si="17"/>
        <v/>
      </c>
      <c r="HJ53" s="29">
        <v>48</v>
      </c>
      <c r="HK53" s="85" t="str">
        <f t="shared" si="18"/>
        <v/>
      </c>
      <c r="HL53" s="85" t="str">
        <f t="shared" si="40"/>
        <v/>
      </c>
      <c r="HM53" s="55" t="str" cm="1">
        <f t="array" ref="HM53">IF(HJ53&lt;=$HH$1-1,IF(HK53&lt;&gt;HK52,INDEX($M$6:$GP$190,1,HL53+1),INDEX($M$6:$GP$190,MIN(HL53,HL52)+1,MAX(HL53,HL52)+1))+IF(HK53&lt;&gt;HK54,INDEX($M$6:$GP$190,1,HL53+1),0),"")</f>
        <v/>
      </c>
      <c r="HN53" s="29" t="str">
        <f>IF(HJ53&lt;=$HH$1-1,ROUND(#REF!,3)&amp;","&amp;#REF!,"")</f>
        <v/>
      </c>
      <c r="HO53" s="40"/>
      <c r="HP53" s="40"/>
      <c r="HQ53" s="40"/>
      <c r="HR53" s="40"/>
      <c r="HU53" s="75">
        <v>48</v>
      </c>
      <c r="HV53" s="77" t="str">
        <f t="shared" si="20"/>
        <v/>
      </c>
      <c r="HW53" s="78" t="str">
        <f t="shared" si="64"/>
        <v/>
      </c>
      <c r="HX53" s="88" t="str">
        <f t="shared" si="22"/>
        <v/>
      </c>
      <c r="HY53" s="68" t="str">
        <v>0,0,0,1</v>
      </c>
      <c r="HZ53" s="75">
        <f t="shared" si="23"/>
        <v>2</v>
      </c>
      <c r="IA53" s="75">
        <f t="shared" si="24"/>
        <v>4</v>
      </c>
      <c r="IB53" s="75">
        <f t="shared" si="62"/>
        <v>99999</v>
      </c>
      <c r="IC53" s="143">
        <f t="shared" si="26"/>
        <v>99999</v>
      </c>
      <c r="ID53" s="75">
        <f t="shared" si="43"/>
        <v>99999</v>
      </c>
      <c r="IE53" s="76">
        <f t="shared" si="27"/>
        <v>99999</v>
      </c>
      <c r="IF53" s="86">
        <f t="shared" si="63"/>
        <v>99999</v>
      </c>
      <c r="IG53" s="88">
        <f t="shared" si="29"/>
        <v>99999</v>
      </c>
      <c r="IH53" s="30">
        <f t="shared" si="30"/>
        <v>99999</v>
      </c>
      <c r="II53" s="55">
        <f t="shared" si="31"/>
        <v>99999</v>
      </c>
      <c r="IJ53" s="133" t="str">
        <f t="shared" si="32"/>
        <v>-</v>
      </c>
      <c r="IK53" s="52"/>
      <c r="IL53" s="145"/>
      <c r="IM53" s="145"/>
      <c r="IN53" s="145"/>
      <c r="IO53" s="141">
        <f t="shared" si="65"/>
        <v>99999</v>
      </c>
      <c r="IP53" s="75">
        <f t="shared" si="34"/>
        <v>99999</v>
      </c>
      <c r="IQ53" s="387" t="str">
        <f t="shared" si="61"/>
        <v>-</v>
      </c>
      <c r="IR53" s="142">
        <f t="shared" si="35"/>
        <v>99999</v>
      </c>
      <c r="IS53" s="146"/>
      <c r="IT53" s="389"/>
      <c r="IU53" s="389"/>
      <c r="IV53" s="146"/>
      <c r="IW53" s="7">
        <v>48</v>
      </c>
      <c r="IX53" s="1" t="str">
        <f t="shared" si="52"/>
        <v/>
      </c>
      <c r="IY53" s="7" t="str">
        <f t="shared" si="49"/>
        <v/>
      </c>
      <c r="IZ53" s="223" t="str" cm="1">
        <f t="array" ref="IZ53">IF(IW53&lt;=$HH$1-1,
IF(IX53&lt;&gt;IX52,
INDEX($M$6:$GP$190,1,IY53+1),INDEX($M$6:$GP$190,MIN(IY53,IY52)+1,MAX(IY53,IY52)+1))+IF(IX53&lt;&gt;IX54,INDEX($M$6:$GP$190,1,IY53+1),0),"")</f>
        <v/>
      </c>
      <c r="JA53" s="7" t="str">
        <f t="shared" si="50"/>
        <v/>
      </c>
    </row>
    <row r="54" spans="1:261" ht="14" customHeight="1" x14ac:dyDescent="0.2">
      <c r="A54" s="217"/>
      <c r="B54" s="1">
        <v>49</v>
      </c>
      <c r="C54" s="188">
        <f t="shared" si="4"/>
        <v>0</v>
      </c>
      <c r="D54" s="54" t="str">
        <f t="shared" si="5"/>
        <v/>
      </c>
      <c r="E54" s="18" t="str">
        <f t="shared" si="6"/>
        <v/>
      </c>
      <c r="F54" s="1" t="str">
        <f t="shared" ca="1" si="7"/>
        <v/>
      </c>
      <c r="G54" s="1"/>
      <c r="K54" s="7"/>
      <c r="L54" s="291">
        <v>48</v>
      </c>
      <c r="M54" s="220"/>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t="s">
        <v>11</v>
      </c>
      <c r="BJ54" s="182">
        <v>99999</v>
      </c>
      <c r="BK54" s="182">
        <v>99999</v>
      </c>
      <c r="BL54" s="182">
        <v>99999</v>
      </c>
      <c r="BM54" s="182">
        <v>99999</v>
      </c>
      <c r="BN54" s="182">
        <v>99999</v>
      </c>
      <c r="BO54" s="182">
        <v>99999</v>
      </c>
      <c r="BP54" s="182">
        <v>99999</v>
      </c>
      <c r="BQ54" s="182">
        <v>99999</v>
      </c>
      <c r="BR54" s="182">
        <v>99999</v>
      </c>
      <c r="BS54" s="182">
        <v>99999</v>
      </c>
      <c r="BT54" s="182">
        <v>99999</v>
      </c>
      <c r="BU54" s="182">
        <v>99999</v>
      </c>
      <c r="BV54" s="182">
        <v>99999</v>
      </c>
      <c r="BW54" s="182">
        <v>99999</v>
      </c>
      <c r="BX54" s="182">
        <v>99999</v>
      </c>
      <c r="BY54" s="182">
        <v>99999</v>
      </c>
      <c r="BZ54" s="182">
        <v>99999</v>
      </c>
      <c r="CA54" s="182">
        <v>99999</v>
      </c>
      <c r="CB54" s="182">
        <v>99999</v>
      </c>
      <c r="CC54" s="182">
        <v>99999</v>
      </c>
      <c r="CD54" s="182">
        <v>99999</v>
      </c>
      <c r="CE54" s="182">
        <v>99999</v>
      </c>
      <c r="CF54" s="182">
        <v>99999</v>
      </c>
      <c r="CG54" s="182">
        <v>99999</v>
      </c>
      <c r="CH54" s="182">
        <v>99999</v>
      </c>
      <c r="CI54" s="182">
        <v>99999</v>
      </c>
      <c r="CJ54" s="182">
        <v>99999</v>
      </c>
      <c r="CK54" s="182">
        <v>99999</v>
      </c>
      <c r="CL54" s="182">
        <v>99999</v>
      </c>
      <c r="CM54" s="182">
        <v>99999</v>
      </c>
      <c r="CN54" s="182">
        <v>99999</v>
      </c>
      <c r="CO54" s="183">
        <v>99999</v>
      </c>
      <c r="CP54" s="183">
        <v>99999</v>
      </c>
      <c r="CQ54" s="183">
        <v>99999</v>
      </c>
      <c r="CR54" s="183">
        <v>99999</v>
      </c>
      <c r="CS54" s="183">
        <v>99999</v>
      </c>
      <c r="CT54" s="183">
        <v>99999</v>
      </c>
      <c r="CU54" s="183">
        <v>99999</v>
      </c>
      <c r="CV54" s="183">
        <v>99999</v>
      </c>
      <c r="CW54" s="183">
        <v>99999</v>
      </c>
      <c r="CX54" s="183">
        <v>99999</v>
      </c>
      <c r="CY54" s="183">
        <v>99999</v>
      </c>
      <c r="CZ54" s="183">
        <v>99999</v>
      </c>
      <c r="DA54" s="183">
        <v>99999</v>
      </c>
      <c r="DB54" s="183">
        <v>99999</v>
      </c>
      <c r="DC54" s="183">
        <v>99999</v>
      </c>
      <c r="DD54" s="183">
        <v>99999</v>
      </c>
      <c r="DE54" s="183">
        <v>99999</v>
      </c>
      <c r="DF54" s="183">
        <v>99999</v>
      </c>
      <c r="DG54" s="183">
        <v>99999</v>
      </c>
      <c r="DH54" s="183">
        <v>99999</v>
      </c>
      <c r="DI54" s="183">
        <v>99999</v>
      </c>
      <c r="DJ54" s="183">
        <v>99999</v>
      </c>
      <c r="DK54" s="183">
        <v>99999</v>
      </c>
      <c r="DL54" s="183">
        <v>99999</v>
      </c>
      <c r="DM54" s="183">
        <v>99999</v>
      </c>
      <c r="DN54" s="183">
        <v>99999</v>
      </c>
      <c r="DO54" s="183">
        <v>99999</v>
      </c>
      <c r="DP54" s="183">
        <v>99999</v>
      </c>
      <c r="DQ54" s="183">
        <v>99999</v>
      </c>
      <c r="DR54" s="183">
        <v>99999</v>
      </c>
      <c r="DS54" s="183">
        <v>99999</v>
      </c>
      <c r="DT54" s="183">
        <v>99999</v>
      </c>
      <c r="DU54" s="183">
        <v>99999</v>
      </c>
      <c r="DV54" s="183">
        <v>99999</v>
      </c>
      <c r="DW54" s="183">
        <v>99999</v>
      </c>
      <c r="DX54" s="183">
        <v>99999</v>
      </c>
      <c r="DY54" s="183">
        <v>99999</v>
      </c>
      <c r="DZ54" s="183">
        <v>99999</v>
      </c>
      <c r="EA54" s="183">
        <v>99999</v>
      </c>
      <c r="EB54" s="183">
        <v>99999</v>
      </c>
      <c r="EC54" s="183">
        <v>99999</v>
      </c>
      <c r="ED54" s="183">
        <v>99999</v>
      </c>
      <c r="EE54" s="183">
        <v>99999</v>
      </c>
      <c r="EF54" s="183">
        <v>99999</v>
      </c>
      <c r="EG54" s="183">
        <v>99999</v>
      </c>
      <c r="EH54" s="183">
        <v>99999</v>
      </c>
      <c r="EI54" s="183">
        <v>99999</v>
      </c>
      <c r="EJ54" s="183">
        <v>99999</v>
      </c>
      <c r="EK54" s="183">
        <v>99999</v>
      </c>
      <c r="EL54" s="183">
        <v>99999</v>
      </c>
      <c r="EM54" s="183">
        <v>99999</v>
      </c>
      <c r="EN54" s="183">
        <v>99999</v>
      </c>
      <c r="EO54" s="183">
        <v>99999</v>
      </c>
      <c r="EP54" s="183">
        <v>99999</v>
      </c>
      <c r="EQ54" s="183">
        <v>99999</v>
      </c>
      <c r="ER54" s="183">
        <v>99999</v>
      </c>
      <c r="ES54" s="183">
        <v>99999</v>
      </c>
      <c r="ET54" s="183">
        <v>99999</v>
      </c>
      <c r="EU54" s="183">
        <v>99999</v>
      </c>
      <c r="EV54" s="183">
        <v>99999</v>
      </c>
      <c r="EW54" s="183">
        <v>99999</v>
      </c>
      <c r="EX54" s="183">
        <v>99999</v>
      </c>
      <c r="EY54" s="183">
        <v>99999</v>
      </c>
      <c r="EZ54" s="183">
        <v>99999</v>
      </c>
      <c r="FA54" s="183">
        <v>99999</v>
      </c>
      <c r="FB54" s="183">
        <v>99999</v>
      </c>
      <c r="FC54" s="183">
        <v>99999</v>
      </c>
      <c r="FD54" s="183">
        <v>99999</v>
      </c>
      <c r="FE54" s="183">
        <v>99999</v>
      </c>
      <c r="FF54" s="183">
        <v>99999</v>
      </c>
      <c r="FG54" s="183">
        <v>99999</v>
      </c>
      <c r="FH54" s="183">
        <v>99999</v>
      </c>
      <c r="FI54" s="183">
        <v>99999</v>
      </c>
      <c r="FJ54" s="183">
        <v>99999</v>
      </c>
      <c r="FK54" s="183">
        <v>99999</v>
      </c>
      <c r="FL54" s="183">
        <v>99999</v>
      </c>
      <c r="FM54" s="183">
        <v>99999</v>
      </c>
      <c r="FN54" s="183">
        <v>99999</v>
      </c>
      <c r="FO54" s="183">
        <v>99999</v>
      </c>
      <c r="FP54" s="183">
        <v>99999</v>
      </c>
      <c r="FQ54" s="183">
        <v>99999</v>
      </c>
      <c r="FR54" s="183">
        <v>99999</v>
      </c>
      <c r="FS54" s="183">
        <v>99999</v>
      </c>
      <c r="FT54" s="183">
        <v>99999</v>
      </c>
      <c r="FU54" s="183">
        <v>99999</v>
      </c>
      <c r="FV54" s="183">
        <v>99999</v>
      </c>
      <c r="FW54" s="183">
        <v>99999</v>
      </c>
      <c r="FX54" s="183">
        <v>99999</v>
      </c>
      <c r="FY54" s="183">
        <v>99999</v>
      </c>
      <c r="FZ54" s="183">
        <v>99999</v>
      </c>
      <c r="GA54" s="183">
        <v>99999</v>
      </c>
      <c r="GB54" s="183">
        <v>99999</v>
      </c>
      <c r="GC54" s="183">
        <v>99999</v>
      </c>
      <c r="GD54" s="183">
        <v>99999</v>
      </c>
      <c r="GE54" s="183">
        <v>99999</v>
      </c>
      <c r="GF54" s="183">
        <v>99999</v>
      </c>
      <c r="GG54" s="183">
        <v>99999</v>
      </c>
      <c r="GH54" s="183">
        <v>99999</v>
      </c>
      <c r="GI54" s="132">
        <v>99999</v>
      </c>
      <c r="GJ54" s="132">
        <v>99999</v>
      </c>
      <c r="GK54" s="132">
        <v>99999</v>
      </c>
      <c r="GL54" s="132">
        <v>99999</v>
      </c>
      <c r="GM54" s="132">
        <v>99999</v>
      </c>
      <c r="GN54" s="132">
        <v>99999</v>
      </c>
      <c r="GO54" s="132">
        <v>99999</v>
      </c>
      <c r="GP54" s="132">
        <v>99999</v>
      </c>
      <c r="GQ54" s="28">
        <v>48</v>
      </c>
      <c r="GR54" s="128"/>
      <c r="GS54" s="55" t="str">
        <f t="shared" si="10"/>
        <v>NFS</v>
      </c>
      <c r="GT54" s="55" t="str">
        <f t="shared" si="37"/>
        <v>-</v>
      </c>
      <c r="GU54" s="29"/>
      <c r="GV54" s="56" t="str">
        <f t="shared" si="42"/>
        <v>,</v>
      </c>
      <c r="GW54" s="59" t="str">
        <f t="shared" si="38"/>
        <v>,</v>
      </c>
      <c r="GX54" s="29">
        <v>49</v>
      </c>
      <c r="GY54" s="85"/>
      <c r="GZ54" s="87" t="str">
        <f t="shared" si="39"/>
        <v/>
      </c>
      <c r="HA54" s="83" t="str">
        <v>0,0,0,0</v>
      </c>
      <c r="HB54" s="56">
        <f t="shared" si="11"/>
        <v>2</v>
      </c>
      <c r="HC54" s="56">
        <f t="shared" si="12"/>
        <v>4</v>
      </c>
      <c r="HD54" s="55">
        <f t="shared" si="60"/>
        <v>99999</v>
      </c>
      <c r="HE54" s="219">
        <f t="shared" si="13"/>
        <v>99999</v>
      </c>
      <c r="HF54" s="55">
        <f t="shared" si="14"/>
        <v>99999</v>
      </c>
      <c r="HG54" s="108" t="str">
        <f t="shared" si="15"/>
        <v>NFS</v>
      </c>
      <c r="HH54" s="85">
        <f t="shared" si="16"/>
        <v>0</v>
      </c>
      <c r="HI54" s="106" t="str">
        <f t="shared" si="17"/>
        <v/>
      </c>
      <c r="HJ54" s="29">
        <v>49</v>
      </c>
      <c r="HK54" s="85" t="str">
        <f t="shared" si="18"/>
        <v/>
      </c>
      <c r="HL54" s="85" t="str">
        <f t="shared" si="40"/>
        <v/>
      </c>
      <c r="HM54" s="55" t="str" cm="1">
        <f t="array" ref="HM54">IF(HJ54&lt;=$HH$1-1,IF(HK54&lt;&gt;HK53,INDEX($M$6:$GP$190,1,HL54+1),INDEX($M$6:$GP$190,MIN(HL54,HL53)+1,MAX(HL54,HL53)+1))+IF(HK54&lt;&gt;HK55,INDEX($M$6:$GP$190,1,HL54+1),0),"")</f>
        <v/>
      </c>
      <c r="HN54" s="29" t="str">
        <f>IF(HJ54&lt;=$HH$1-1,ROUND(#REF!,3)&amp;","&amp;#REF!,"")</f>
        <v/>
      </c>
      <c r="HO54" s="40"/>
      <c r="HP54" s="40"/>
      <c r="HQ54" s="40"/>
      <c r="HR54" s="40"/>
      <c r="HU54" s="75">
        <v>49</v>
      </c>
      <c r="HV54" s="77" t="str">
        <f t="shared" si="20"/>
        <v/>
      </c>
      <c r="HW54" s="78" t="str">
        <f t="shared" si="64"/>
        <v/>
      </c>
      <c r="HX54" s="88" t="str">
        <f t="shared" si="22"/>
        <v/>
      </c>
      <c r="HY54" s="68" t="str">
        <v>0,0,0,1</v>
      </c>
      <c r="HZ54" s="75">
        <f t="shared" si="23"/>
        <v>2</v>
      </c>
      <c r="IA54" s="75">
        <f t="shared" si="24"/>
        <v>4</v>
      </c>
      <c r="IB54" s="75">
        <f t="shared" si="62"/>
        <v>99999</v>
      </c>
      <c r="IC54" s="143">
        <f t="shared" si="26"/>
        <v>99999</v>
      </c>
      <c r="ID54" s="75">
        <f t="shared" si="43"/>
        <v>99999</v>
      </c>
      <c r="IE54" s="76">
        <f t="shared" si="27"/>
        <v>99999</v>
      </c>
      <c r="IF54" s="86">
        <f t="shared" si="63"/>
        <v>99999</v>
      </c>
      <c r="IG54" s="88">
        <f t="shared" si="29"/>
        <v>99999</v>
      </c>
      <c r="IH54" s="30">
        <f t="shared" si="30"/>
        <v>99999</v>
      </c>
      <c r="II54" s="55">
        <f t="shared" si="31"/>
        <v>99999</v>
      </c>
      <c r="IJ54" s="133" t="str">
        <f t="shared" si="32"/>
        <v>-</v>
      </c>
      <c r="IK54" s="52"/>
      <c r="IL54" s="145"/>
      <c r="IM54" s="145"/>
      <c r="IN54" s="145"/>
      <c r="IO54" s="141">
        <f t="shared" si="65"/>
        <v>99999</v>
      </c>
      <c r="IP54" s="75">
        <f t="shared" si="34"/>
        <v>99999</v>
      </c>
      <c r="IQ54" s="387" t="str">
        <f t="shared" si="61"/>
        <v>-</v>
      </c>
      <c r="IR54" s="142">
        <f t="shared" si="35"/>
        <v>99999</v>
      </c>
      <c r="IS54" s="146"/>
      <c r="IT54" s="389"/>
      <c r="IU54" s="389"/>
      <c r="IV54" s="146" t="b">
        <f>ISNUMBER(IW54)</f>
        <v>1</v>
      </c>
      <c r="IW54" s="7">
        <v>49</v>
      </c>
      <c r="IX54" s="1" t="str">
        <f t="shared" si="52"/>
        <v/>
      </c>
      <c r="IY54" s="7" t="str">
        <f t="shared" si="49"/>
        <v/>
      </c>
      <c r="IZ54" s="223" t="str" cm="1">
        <f t="array" ref="IZ54">IF(IW54&lt;=$HH$1-1,
IF(IX54&lt;&gt;IX53,
INDEX($M$6:$GP$190,1,IY54+1),INDEX($M$6:$GP$190,MIN(IY54,IY53)+1,MAX(IY54,IY53)+1))+IF(IX54&lt;&gt;IX55,INDEX($M$6:$GP$190,1,IY54+1),0),"")</f>
        <v/>
      </c>
      <c r="JA54" s="7" t="str">
        <f t="shared" si="50"/>
        <v/>
      </c>
    </row>
    <row r="55" spans="1:261" ht="16" x14ac:dyDescent="0.2">
      <c r="A55" s="217"/>
      <c r="B55" s="1">
        <v>50</v>
      </c>
      <c r="C55" s="188">
        <f t="shared" si="4"/>
        <v>0</v>
      </c>
      <c r="D55" s="54"/>
      <c r="E55" s="18" t="str">
        <f t="shared" si="6"/>
        <v/>
      </c>
      <c r="F55" s="1" t="str">
        <f t="shared" ca="1" si="7"/>
        <v/>
      </c>
      <c r="K55" s="7"/>
      <c r="L55" s="291">
        <v>49</v>
      </c>
      <c r="M55" s="220"/>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t="s">
        <v>11</v>
      </c>
      <c r="BK55" s="182">
        <v>99999</v>
      </c>
      <c r="BL55" s="182">
        <v>99999</v>
      </c>
      <c r="BM55" s="182">
        <v>99999</v>
      </c>
      <c r="BN55" s="182">
        <v>99999</v>
      </c>
      <c r="BO55" s="182">
        <v>99999</v>
      </c>
      <c r="BP55" s="182">
        <v>99999</v>
      </c>
      <c r="BQ55" s="182">
        <v>99999</v>
      </c>
      <c r="BR55" s="182">
        <v>99999</v>
      </c>
      <c r="BS55" s="182">
        <v>99999</v>
      </c>
      <c r="BT55" s="182">
        <v>99999</v>
      </c>
      <c r="BU55" s="182">
        <v>99999</v>
      </c>
      <c r="BV55" s="182">
        <v>99999</v>
      </c>
      <c r="BW55" s="182">
        <v>99999</v>
      </c>
      <c r="BX55" s="182">
        <v>99999</v>
      </c>
      <c r="BY55" s="182">
        <v>99999</v>
      </c>
      <c r="BZ55" s="182">
        <v>99999</v>
      </c>
      <c r="CA55" s="182">
        <v>99999</v>
      </c>
      <c r="CB55" s="182">
        <v>99999</v>
      </c>
      <c r="CC55" s="182">
        <v>99999</v>
      </c>
      <c r="CD55" s="182">
        <v>99999</v>
      </c>
      <c r="CE55" s="182">
        <v>99999</v>
      </c>
      <c r="CF55" s="182">
        <v>99999</v>
      </c>
      <c r="CG55" s="182">
        <v>99999</v>
      </c>
      <c r="CH55" s="182">
        <v>99999</v>
      </c>
      <c r="CI55" s="182">
        <v>99999</v>
      </c>
      <c r="CJ55" s="182">
        <v>99999</v>
      </c>
      <c r="CK55" s="182">
        <v>99999</v>
      </c>
      <c r="CL55" s="182">
        <v>99999</v>
      </c>
      <c r="CM55" s="182">
        <v>99999</v>
      </c>
      <c r="CN55" s="182">
        <v>99999</v>
      </c>
      <c r="CO55" s="183">
        <v>99999</v>
      </c>
      <c r="CP55" s="183">
        <v>99999</v>
      </c>
      <c r="CQ55" s="183">
        <v>99999</v>
      </c>
      <c r="CR55" s="183">
        <v>99999</v>
      </c>
      <c r="CS55" s="183">
        <v>99999</v>
      </c>
      <c r="CT55" s="183">
        <v>99999</v>
      </c>
      <c r="CU55" s="183">
        <v>99999</v>
      </c>
      <c r="CV55" s="183">
        <v>99999</v>
      </c>
      <c r="CW55" s="183">
        <v>99999</v>
      </c>
      <c r="CX55" s="183">
        <v>99999</v>
      </c>
      <c r="CY55" s="183">
        <v>99999</v>
      </c>
      <c r="CZ55" s="183">
        <v>99999</v>
      </c>
      <c r="DA55" s="183">
        <v>99999</v>
      </c>
      <c r="DB55" s="183">
        <v>99999</v>
      </c>
      <c r="DC55" s="183">
        <v>99999</v>
      </c>
      <c r="DD55" s="183">
        <v>99999</v>
      </c>
      <c r="DE55" s="183">
        <v>99999</v>
      </c>
      <c r="DF55" s="183">
        <v>99999</v>
      </c>
      <c r="DG55" s="183">
        <v>99999</v>
      </c>
      <c r="DH55" s="183">
        <v>99999</v>
      </c>
      <c r="DI55" s="183">
        <v>99999</v>
      </c>
      <c r="DJ55" s="183">
        <v>99999</v>
      </c>
      <c r="DK55" s="183">
        <v>99999</v>
      </c>
      <c r="DL55" s="183">
        <v>99999</v>
      </c>
      <c r="DM55" s="183">
        <v>99999</v>
      </c>
      <c r="DN55" s="183">
        <v>99999</v>
      </c>
      <c r="DO55" s="183">
        <v>99999</v>
      </c>
      <c r="DP55" s="183">
        <v>99999</v>
      </c>
      <c r="DQ55" s="183">
        <v>99999</v>
      </c>
      <c r="DR55" s="183">
        <v>99999</v>
      </c>
      <c r="DS55" s="183">
        <v>99999</v>
      </c>
      <c r="DT55" s="183">
        <v>99999</v>
      </c>
      <c r="DU55" s="183">
        <v>99999</v>
      </c>
      <c r="DV55" s="183">
        <v>99999</v>
      </c>
      <c r="DW55" s="183">
        <v>99999</v>
      </c>
      <c r="DX55" s="183">
        <v>99999</v>
      </c>
      <c r="DY55" s="183">
        <v>99999</v>
      </c>
      <c r="DZ55" s="183">
        <v>99999</v>
      </c>
      <c r="EA55" s="183">
        <v>99999</v>
      </c>
      <c r="EB55" s="183">
        <v>99999</v>
      </c>
      <c r="EC55" s="183">
        <v>99999</v>
      </c>
      <c r="ED55" s="183">
        <v>99999</v>
      </c>
      <c r="EE55" s="183">
        <v>99999</v>
      </c>
      <c r="EF55" s="183">
        <v>99999</v>
      </c>
      <c r="EG55" s="183">
        <v>99999</v>
      </c>
      <c r="EH55" s="183">
        <v>99999</v>
      </c>
      <c r="EI55" s="183">
        <v>99999</v>
      </c>
      <c r="EJ55" s="183">
        <v>99999</v>
      </c>
      <c r="EK55" s="183">
        <v>99999</v>
      </c>
      <c r="EL55" s="183">
        <v>99999</v>
      </c>
      <c r="EM55" s="183">
        <v>99999</v>
      </c>
      <c r="EN55" s="183">
        <v>99999</v>
      </c>
      <c r="EO55" s="183">
        <v>99999</v>
      </c>
      <c r="EP55" s="183">
        <v>99999</v>
      </c>
      <c r="EQ55" s="183">
        <v>99999</v>
      </c>
      <c r="ER55" s="183">
        <v>99999</v>
      </c>
      <c r="ES55" s="183">
        <v>99999</v>
      </c>
      <c r="ET55" s="183">
        <v>99999</v>
      </c>
      <c r="EU55" s="183">
        <v>99999</v>
      </c>
      <c r="EV55" s="183">
        <v>99999</v>
      </c>
      <c r="EW55" s="183">
        <v>99999</v>
      </c>
      <c r="EX55" s="183">
        <v>99999</v>
      </c>
      <c r="EY55" s="183">
        <v>99999</v>
      </c>
      <c r="EZ55" s="183">
        <v>99999</v>
      </c>
      <c r="FA55" s="183">
        <v>99999</v>
      </c>
      <c r="FB55" s="183">
        <v>99999</v>
      </c>
      <c r="FC55" s="183">
        <v>99999</v>
      </c>
      <c r="FD55" s="183">
        <v>99999</v>
      </c>
      <c r="FE55" s="183">
        <v>99999</v>
      </c>
      <c r="FF55" s="183">
        <v>99999</v>
      </c>
      <c r="FG55" s="183">
        <v>99999</v>
      </c>
      <c r="FH55" s="183">
        <v>99999</v>
      </c>
      <c r="FI55" s="183">
        <v>99999</v>
      </c>
      <c r="FJ55" s="183">
        <v>99999</v>
      </c>
      <c r="FK55" s="183">
        <v>99999</v>
      </c>
      <c r="FL55" s="183">
        <v>99999</v>
      </c>
      <c r="FM55" s="183">
        <v>99999</v>
      </c>
      <c r="FN55" s="183">
        <v>99999</v>
      </c>
      <c r="FO55" s="183">
        <v>99999</v>
      </c>
      <c r="FP55" s="183">
        <v>99999</v>
      </c>
      <c r="FQ55" s="183">
        <v>99999</v>
      </c>
      <c r="FR55" s="183">
        <v>99999</v>
      </c>
      <c r="FS55" s="183">
        <v>99999</v>
      </c>
      <c r="FT55" s="183">
        <v>99999</v>
      </c>
      <c r="FU55" s="183">
        <v>99999</v>
      </c>
      <c r="FV55" s="183">
        <v>99999</v>
      </c>
      <c r="FW55" s="183">
        <v>99999</v>
      </c>
      <c r="FX55" s="183">
        <v>99999</v>
      </c>
      <c r="FY55" s="183">
        <v>99999</v>
      </c>
      <c r="FZ55" s="183">
        <v>99999</v>
      </c>
      <c r="GA55" s="183">
        <v>99999</v>
      </c>
      <c r="GB55" s="183">
        <v>99999</v>
      </c>
      <c r="GC55" s="183">
        <v>99999</v>
      </c>
      <c r="GD55" s="183">
        <v>99999</v>
      </c>
      <c r="GE55" s="183">
        <v>99999</v>
      </c>
      <c r="GF55" s="183">
        <v>99999</v>
      </c>
      <c r="GG55" s="183">
        <v>99999</v>
      </c>
      <c r="GH55" s="183">
        <v>99999</v>
      </c>
      <c r="GI55" s="132">
        <v>99999</v>
      </c>
      <c r="GJ55" s="132">
        <v>99999</v>
      </c>
      <c r="GK55" s="132">
        <v>99999</v>
      </c>
      <c r="GL55" s="132">
        <v>99999</v>
      </c>
      <c r="GM55" s="132">
        <v>99999</v>
      </c>
      <c r="GN55" s="132">
        <v>99999</v>
      </c>
      <c r="GO55" s="132">
        <v>99999</v>
      </c>
      <c r="GP55" s="132">
        <v>99999</v>
      </c>
      <c r="GQ55" s="28">
        <v>49</v>
      </c>
      <c r="GR55" s="128"/>
      <c r="GS55" s="55" t="str">
        <f t="shared" si="10"/>
        <v>NFS</v>
      </c>
      <c r="GT55" s="55" t="str">
        <f t="shared" si="37"/>
        <v>-</v>
      </c>
      <c r="GU55" s="29"/>
      <c r="GV55" s="56" t="str">
        <f t="shared" si="42"/>
        <v>,</v>
      </c>
      <c r="GW55" s="59" t="str">
        <f t="shared" si="38"/>
        <v>,</v>
      </c>
      <c r="GX55" s="29">
        <v>50</v>
      </c>
      <c r="GY55" s="5"/>
      <c r="GZ55" s="87" t="str">
        <f t="shared" si="39"/>
        <v/>
      </c>
      <c r="HA55" s="101" t="str">
        <v>0,0,0,0</v>
      </c>
      <c r="HB55" s="56">
        <f t="shared" ref="HB55:HB118" si="66">FIND(CHAR(1),SUBSTITUTE(HA55,",",CHAR(1),1))</f>
        <v>2</v>
      </c>
      <c r="HC55" s="56">
        <f t="shared" ref="HC55:HC118" si="67">FIND(CHAR(1),SUBSTITUTE(HA55,",",CHAR(1),2))</f>
        <v>4</v>
      </c>
      <c r="HD55" s="55">
        <f t="shared" si="60"/>
        <v>99999</v>
      </c>
      <c r="HE55" s="219">
        <f t="shared" si="13"/>
        <v>99999</v>
      </c>
      <c r="HF55" s="55">
        <f t="shared" si="14"/>
        <v>99999</v>
      </c>
      <c r="HG55" s="108" t="str">
        <f t="shared" si="15"/>
        <v>NFS</v>
      </c>
      <c r="HH55" s="85">
        <f t="shared" si="16"/>
        <v>0</v>
      </c>
      <c r="HI55" s="106" t="str">
        <f t="shared" si="17"/>
        <v/>
      </c>
      <c r="HJ55" s="29">
        <v>50</v>
      </c>
      <c r="HK55" s="85" t="str">
        <f t="shared" si="18"/>
        <v/>
      </c>
      <c r="HL55" s="85" t="str">
        <f t="shared" si="40"/>
        <v/>
      </c>
      <c r="HM55" s="55" t="str" cm="1">
        <f t="array" ref="HM55">IF(HJ55&lt;=$HH$1-1,IF(HK55&lt;&gt;HK54,INDEX($M$6:$GP$190,1,HL55+1),INDEX($M$6:$GP$190,MIN(HL55,HL54)+1,MAX(HL55,HL54)+1))+IF(HK55&lt;&gt;HK56,INDEX($M$6:$GP$190,1,HL55+1),0),"")</f>
        <v/>
      </c>
      <c r="HN55" s="29" t="str">
        <f>IF(HJ55&lt;=$HH$1-1,ROUND(#REF!,3)&amp;","&amp;#REF!,"")</f>
        <v/>
      </c>
      <c r="HO55" s="127"/>
      <c r="HP55" s="40"/>
      <c r="HQ55" s="40"/>
      <c r="HR55" s="40"/>
      <c r="HU55" s="75">
        <v>50</v>
      </c>
      <c r="HV55" s="77" t="str">
        <f t="shared" si="20"/>
        <v/>
      </c>
      <c r="HW55" s="78" t="str">
        <f t="shared" si="64"/>
        <v/>
      </c>
      <c r="HX55" s="88" t="str">
        <f t="shared" si="22"/>
        <v/>
      </c>
      <c r="HY55" s="68" t="str">
        <v>0,0,0,1</v>
      </c>
      <c r="HZ55" s="75">
        <f t="shared" ref="HZ55:HZ118" si="68">FIND(CHAR(1),SUBSTITUTE(HY55,",",CHAR(1),1))</f>
        <v>2</v>
      </c>
      <c r="IA55" s="75">
        <f t="shared" ref="IA55:IA118" si="69">FIND(CHAR(1),SUBSTITUTE(HY55,",",CHAR(1),2))</f>
        <v>4</v>
      </c>
      <c r="IB55" s="75">
        <f t="shared" si="62"/>
        <v>99999</v>
      </c>
      <c r="IC55" s="143">
        <f t="shared" si="26"/>
        <v>99999</v>
      </c>
      <c r="ID55" s="75">
        <f t="shared" si="43"/>
        <v>99999</v>
      </c>
      <c r="IE55" s="76">
        <f t="shared" si="27"/>
        <v>99999</v>
      </c>
      <c r="IF55" s="86">
        <f t="shared" si="63"/>
        <v>99999</v>
      </c>
      <c r="IG55" s="88">
        <f t="shared" si="29"/>
        <v>99999</v>
      </c>
      <c r="IH55" s="30">
        <f t="shared" si="30"/>
        <v>99999</v>
      </c>
      <c r="II55" s="55">
        <f t="shared" si="31"/>
        <v>99999</v>
      </c>
      <c r="IJ55" s="133" t="str">
        <f t="shared" si="32"/>
        <v>-</v>
      </c>
      <c r="IK55" s="52"/>
      <c r="IL55" s="145"/>
      <c r="IM55" s="145"/>
      <c r="IN55" s="145"/>
      <c r="IO55" s="141">
        <f t="shared" ref="IO55:IO118" si="70">IF(HU55&lt;=$J$2,HU55,99999)</f>
        <v>99999</v>
      </c>
      <c r="IP55" s="75">
        <f t="shared" ref="IP55:IP118" si="71">IF(IO55&lt;99999,IF($HV$3&lt;&gt;IO55,IP55, $HV$4),99999)</f>
        <v>99999</v>
      </c>
      <c r="IQ55" s="387" t="str">
        <f t="shared" si="61"/>
        <v>-</v>
      </c>
      <c r="IR55" s="142">
        <f t="shared" si="35"/>
        <v>99999</v>
      </c>
      <c r="IS55" s="146"/>
      <c r="IT55" s="389"/>
      <c r="IU55" s="389"/>
      <c r="IV55" s="146" t="b">
        <f t="shared" ref="IV55:IV57" si="72">ISNUMBER(IW55)</f>
        <v>1</v>
      </c>
      <c r="IW55" s="7">
        <v>50</v>
      </c>
      <c r="IX55" s="1" t="str">
        <f t="shared" si="52"/>
        <v/>
      </c>
      <c r="IY55" s="7" t="str">
        <f t="shared" si="49"/>
        <v/>
      </c>
      <c r="IZ55" s="223" t="str" cm="1">
        <f t="array" ref="IZ55">IF(IW55&lt;=$HH$1-1,
IF(IX55&lt;&gt;IX54,
INDEX($M$6:$GP$190,1,IY55+1),INDEX($M$6:$GP$190,MIN(IY55,IY54)+1,MAX(IY55,IY54)+1))+IF(IX55&lt;&gt;IX56,INDEX($M$6:$GP$190,1,IY55+1),0),"")</f>
        <v/>
      </c>
      <c r="JA55" s="7" t="str">
        <f t="shared" si="50"/>
        <v/>
      </c>
    </row>
    <row r="56" spans="1:261" ht="16" x14ac:dyDescent="0.2">
      <c r="A56" s="217"/>
      <c r="B56" s="1">
        <v>51</v>
      </c>
      <c r="C56" s="188">
        <f t="shared" si="4"/>
        <v>0</v>
      </c>
      <c r="D56" s="54"/>
      <c r="E56" s="18" t="str">
        <f t="shared" si="6"/>
        <v/>
      </c>
      <c r="F56" s="1" t="str">
        <f t="shared" ca="1" si="7"/>
        <v/>
      </c>
      <c r="K56" s="7"/>
      <c r="L56" s="291">
        <v>50</v>
      </c>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t="s">
        <v>11</v>
      </c>
      <c r="BL56" s="182">
        <v>99999</v>
      </c>
      <c r="BM56" s="182">
        <v>99999</v>
      </c>
      <c r="BN56" s="182">
        <v>99999</v>
      </c>
      <c r="BO56" s="182">
        <v>99999</v>
      </c>
      <c r="BP56" s="182">
        <v>99999</v>
      </c>
      <c r="BQ56" s="182">
        <v>99999</v>
      </c>
      <c r="BR56" s="182">
        <v>99999</v>
      </c>
      <c r="BS56" s="182">
        <v>99999</v>
      </c>
      <c r="BT56" s="182">
        <v>99999</v>
      </c>
      <c r="BU56" s="182">
        <v>99999</v>
      </c>
      <c r="BV56" s="182">
        <v>99999</v>
      </c>
      <c r="BW56" s="182">
        <v>99999</v>
      </c>
      <c r="BX56" s="182">
        <v>99999</v>
      </c>
      <c r="BY56" s="182">
        <v>99999</v>
      </c>
      <c r="BZ56" s="182">
        <v>99999</v>
      </c>
      <c r="CA56" s="182">
        <v>99999</v>
      </c>
      <c r="CB56" s="182">
        <v>99999</v>
      </c>
      <c r="CC56" s="182">
        <v>99999</v>
      </c>
      <c r="CD56" s="182">
        <v>99999</v>
      </c>
      <c r="CE56" s="182">
        <v>99999</v>
      </c>
      <c r="CF56" s="182">
        <v>99999</v>
      </c>
      <c r="CG56" s="182">
        <v>99999</v>
      </c>
      <c r="CH56" s="182">
        <v>99999</v>
      </c>
      <c r="CI56" s="182">
        <v>99999</v>
      </c>
      <c r="CJ56" s="182">
        <v>99999</v>
      </c>
      <c r="CK56" s="182">
        <v>99999</v>
      </c>
      <c r="CL56" s="182">
        <v>99999</v>
      </c>
      <c r="CM56" s="182">
        <v>99999</v>
      </c>
      <c r="CN56" s="182">
        <v>99999</v>
      </c>
      <c r="CO56" s="183">
        <v>99999</v>
      </c>
      <c r="CP56" s="183">
        <v>99999</v>
      </c>
      <c r="CQ56" s="183">
        <v>99999</v>
      </c>
      <c r="CR56" s="183">
        <v>99999</v>
      </c>
      <c r="CS56" s="183">
        <v>99999</v>
      </c>
      <c r="CT56" s="183">
        <v>99999</v>
      </c>
      <c r="CU56" s="183">
        <v>99999</v>
      </c>
      <c r="CV56" s="183">
        <v>99999</v>
      </c>
      <c r="CW56" s="183">
        <v>99999</v>
      </c>
      <c r="CX56" s="183">
        <v>99999</v>
      </c>
      <c r="CY56" s="183">
        <v>99999</v>
      </c>
      <c r="CZ56" s="183">
        <v>99999</v>
      </c>
      <c r="DA56" s="183">
        <v>99999</v>
      </c>
      <c r="DB56" s="183">
        <v>99999</v>
      </c>
      <c r="DC56" s="183">
        <v>99999</v>
      </c>
      <c r="DD56" s="183">
        <v>99999</v>
      </c>
      <c r="DE56" s="183">
        <v>99999</v>
      </c>
      <c r="DF56" s="183">
        <v>99999</v>
      </c>
      <c r="DG56" s="183">
        <v>99999</v>
      </c>
      <c r="DH56" s="183">
        <v>99999</v>
      </c>
      <c r="DI56" s="183">
        <v>99999</v>
      </c>
      <c r="DJ56" s="183">
        <v>99999</v>
      </c>
      <c r="DK56" s="183">
        <v>99999</v>
      </c>
      <c r="DL56" s="183">
        <v>99999</v>
      </c>
      <c r="DM56" s="183">
        <v>99999</v>
      </c>
      <c r="DN56" s="183">
        <v>99999</v>
      </c>
      <c r="DO56" s="183">
        <v>99999</v>
      </c>
      <c r="DP56" s="183">
        <v>99999</v>
      </c>
      <c r="DQ56" s="183">
        <v>99999</v>
      </c>
      <c r="DR56" s="183">
        <v>99999</v>
      </c>
      <c r="DS56" s="183">
        <v>99999</v>
      </c>
      <c r="DT56" s="183">
        <v>99999</v>
      </c>
      <c r="DU56" s="183">
        <v>99999</v>
      </c>
      <c r="DV56" s="183">
        <v>99999</v>
      </c>
      <c r="DW56" s="183">
        <v>99999</v>
      </c>
      <c r="DX56" s="183">
        <v>99999</v>
      </c>
      <c r="DY56" s="183">
        <v>99999</v>
      </c>
      <c r="DZ56" s="183">
        <v>99999</v>
      </c>
      <c r="EA56" s="183">
        <v>99999</v>
      </c>
      <c r="EB56" s="183">
        <v>99999</v>
      </c>
      <c r="EC56" s="183">
        <v>99999</v>
      </c>
      <c r="ED56" s="183">
        <v>99999</v>
      </c>
      <c r="EE56" s="183">
        <v>99999</v>
      </c>
      <c r="EF56" s="183">
        <v>99999</v>
      </c>
      <c r="EG56" s="183">
        <v>99999</v>
      </c>
      <c r="EH56" s="183">
        <v>99999</v>
      </c>
      <c r="EI56" s="183">
        <v>99999</v>
      </c>
      <c r="EJ56" s="183">
        <v>99999</v>
      </c>
      <c r="EK56" s="183">
        <v>99999</v>
      </c>
      <c r="EL56" s="183">
        <v>99999</v>
      </c>
      <c r="EM56" s="183">
        <v>99999</v>
      </c>
      <c r="EN56" s="183">
        <v>99999</v>
      </c>
      <c r="EO56" s="183">
        <v>99999</v>
      </c>
      <c r="EP56" s="183">
        <v>99999</v>
      </c>
      <c r="EQ56" s="183">
        <v>99999</v>
      </c>
      <c r="ER56" s="183">
        <v>99999</v>
      </c>
      <c r="ES56" s="183">
        <v>99999</v>
      </c>
      <c r="ET56" s="183">
        <v>99999</v>
      </c>
      <c r="EU56" s="183">
        <v>99999</v>
      </c>
      <c r="EV56" s="183">
        <v>99999</v>
      </c>
      <c r="EW56" s="183">
        <v>99999</v>
      </c>
      <c r="EX56" s="183">
        <v>99999</v>
      </c>
      <c r="EY56" s="183">
        <v>99999</v>
      </c>
      <c r="EZ56" s="183">
        <v>99999</v>
      </c>
      <c r="FA56" s="183">
        <v>99999</v>
      </c>
      <c r="FB56" s="183">
        <v>99999</v>
      </c>
      <c r="FC56" s="183">
        <v>99999</v>
      </c>
      <c r="FD56" s="183">
        <v>99999</v>
      </c>
      <c r="FE56" s="183">
        <v>99999</v>
      </c>
      <c r="FF56" s="183">
        <v>99999</v>
      </c>
      <c r="FG56" s="183">
        <v>99999</v>
      </c>
      <c r="FH56" s="183">
        <v>99999</v>
      </c>
      <c r="FI56" s="183">
        <v>99999</v>
      </c>
      <c r="FJ56" s="183">
        <v>99999</v>
      </c>
      <c r="FK56" s="183">
        <v>99999</v>
      </c>
      <c r="FL56" s="183">
        <v>99999</v>
      </c>
      <c r="FM56" s="183">
        <v>99999</v>
      </c>
      <c r="FN56" s="183">
        <v>99999</v>
      </c>
      <c r="FO56" s="183">
        <v>99999</v>
      </c>
      <c r="FP56" s="183">
        <v>99999</v>
      </c>
      <c r="FQ56" s="183">
        <v>99999</v>
      </c>
      <c r="FR56" s="183">
        <v>99999</v>
      </c>
      <c r="FS56" s="183">
        <v>99999</v>
      </c>
      <c r="FT56" s="183">
        <v>99999</v>
      </c>
      <c r="FU56" s="183">
        <v>99999</v>
      </c>
      <c r="FV56" s="183">
        <v>99999</v>
      </c>
      <c r="FW56" s="183">
        <v>99999</v>
      </c>
      <c r="FX56" s="183">
        <v>99999</v>
      </c>
      <c r="FY56" s="183">
        <v>99999</v>
      </c>
      <c r="FZ56" s="183">
        <v>99999</v>
      </c>
      <c r="GA56" s="183">
        <v>99999</v>
      </c>
      <c r="GB56" s="183">
        <v>99999</v>
      </c>
      <c r="GC56" s="183">
        <v>99999</v>
      </c>
      <c r="GD56" s="183">
        <v>99999</v>
      </c>
      <c r="GE56" s="183">
        <v>99999</v>
      </c>
      <c r="GF56" s="183">
        <v>99999</v>
      </c>
      <c r="GG56" s="183">
        <v>99999</v>
      </c>
      <c r="GH56" s="183">
        <v>99999</v>
      </c>
      <c r="GI56" s="132">
        <v>99999</v>
      </c>
      <c r="GJ56" s="132">
        <v>99999</v>
      </c>
      <c r="GK56" s="132">
        <v>99999</v>
      </c>
      <c r="GL56" s="132">
        <v>99999</v>
      </c>
      <c r="GM56" s="132">
        <v>99999</v>
      </c>
      <c r="GN56" s="132">
        <v>99999</v>
      </c>
      <c r="GO56" s="132">
        <v>99999</v>
      </c>
      <c r="GP56" s="132">
        <v>99999</v>
      </c>
      <c r="GQ56" s="28">
        <v>50</v>
      </c>
      <c r="GR56" s="128"/>
      <c r="GS56" s="55" t="str">
        <f t="shared" si="10"/>
        <v>NFS</v>
      </c>
      <c r="GT56" s="55" t="str">
        <f t="shared" si="37"/>
        <v>-</v>
      </c>
      <c r="GU56" s="29"/>
      <c r="GV56" s="56" t="str">
        <f t="shared" si="42"/>
        <v>,</v>
      </c>
      <c r="GW56" s="59" t="str">
        <f t="shared" si="38"/>
        <v>,</v>
      </c>
      <c r="GX56" s="29">
        <v>51</v>
      </c>
      <c r="GY56" s="5"/>
      <c r="GZ56" s="87" t="str">
        <f t="shared" ref="GZ56:GZ119" si="73">IF(GX56&lt;=$GV$1-2,SUBSTITUTE($GX$3,",",","&amp;$GV$3&amp;",",+GX56-1),IF(GX56=$GV$1-1,$GX$3&amp;$GV$3&amp;",",""))</f>
        <v/>
      </c>
      <c r="HA56" s="101" t="str">
        <v>0,0,0,0</v>
      </c>
      <c r="HB56" s="56">
        <f t="shared" si="66"/>
        <v>2</v>
      </c>
      <c r="HC56" s="56">
        <f t="shared" si="67"/>
        <v>4</v>
      </c>
      <c r="HD56" s="55">
        <f t="shared" si="60"/>
        <v>99999</v>
      </c>
      <c r="HE56" s="219">
        <f t="shared" si="13"/>
        <v>99999</v>
      </c>
      <c r="HF56" s="55">
        <f t="shared" si="14"/>
        <v>99999</v>
      </c>
      <c r="HG56" s="108" t="str">
        <f t="shared" si="15"/>
        <v>NFS</v>
      </c>
      <c r="HH56" s="85">
        <f t="shared" si="16"/>
        <v>0</v>
      </c>
      <c r="HI56" s="106" t="str">
        <f t="shared" si="17"/>
        <v/>
      </c>
      <c r="HJ56" s="29">
        <v>51</v>
      </c>
      <c r="HK56" s="85" t="str">
        <f t="shared" si="18"/>
        <v/>
      </c>
      <c r="HL56" s="85" t="str">
        <f t="shared" si="40"/>
        <v/>
      </c>
      <c r="HM56" s="55" t="str" cm="1">
        <f t="array" ref="HM56">IF(HJ56&lt;=$HH$1-1,IF(HK56&lt;&gt;HK55,INDEX($M$6:$GP$190,1,HL56+1),INDEX($M$6:$GP$190,MIN(HL56,HL55)+1,MAX(HL56,HL55)+1))+IF(HK56&lt;&gt;HK57,INDEX($M$6:$GP$190,1,HL56+1),0),"")</f>
        <v/>
      </c>
      <c r="HN56" s="29" t="str">
        <f>IF(HJ56&lt;=$HH$1-1,ROUND(#REF!,3)&amp;","&amp;#REF!,"")</f>
        <v/>
      </c>
      <c r="HO56" s="40"/>
      <c r="HP56" s="40"/>
      <c r="HQ56" s="40"/>
      <c r="HR56" s="40"/>
      <c r="HU56" s="75">
        <v>51</v>
      </c>
      <c r="HV56" s="77" t="str">
        <f t="shared" ref="HV56:HV119" si="74">IF(AND(ISNUMBER(HU56),ISNUMBER(FIND(","&amp;HU56&amp;",",$HX$3))), IF(HU56=$HV$3,"N/A",SUBSTITUTE($HX$3,","&amp;$HV$3&amp;",",","&amp;-HU56&amp;",",1)),"")</f>
        <v/>
      </c>
      <c r="HW56" s="78" t="str">
        <f t="shared" ref="HW56:HW119" si="75">IF(ISNUMBER(HU56), IF(ISNUMBER(FIND("N/A",HV56)),"N/A",SUBSTITUTE(HV56,","&amp;HU56&amp;",",","&amp;$HV$3&amp;",")), " ")</f>
        <v/>
      </c>
      <c r="HX56" s="88" t="str">
        <f t="shared" si="22"/>
        <v/>
      </c>
      <c r="HY56" s="68" t="str">
        <v>0,0,0,1</v>
      </c>
      <c r="HZ56" s="75">
        <f t="shared" si="68"/>
        <v>2</v>
      </c>
      <c r="IA56" s="75">
        <f t="shared" si="69"/>
        <v>4</v>
      </c>
      <c r="IB56" s="75">
        <f t="shared" si="62"/>
        <v>99999</v>
      </c>
      <c r="IC56" s="143">
        <f t="shared" si="26"/>
        <v>99999</v>
      </c>
      <c r="ID56" s="75">
        <f t="shared" si="43"/>
        <v>99999</v>
      </c>
      <c r="IE56" s="76">
        <f t="shared" si="27"/>
        <v>99999</v>
      </c>
      <c r="IF56" s="86">
        <f t="shared" si="63"/>
        <v>99999</v>
      </c>
      <c r="IG56" s="88">
        <f t="shared" si="29"/>
        <v>99999</v>
      </c>
      <c r="IH56" s="30">
        <f t="shared" si="30"/>
        <v>99999</v>
      </c>
      <c r="II56" s="55">
        <f t="shared" si="31"/>
        <v>99999</v>
      </c>
      <c r="IJ56" s="133" t="str">
        <f t="shared" si="32"/>
        <v>-</v>
      </c>
      <c r="IL56" s="146"/>
      <c r="IM56" s="146"/>
      <c r="IN56" s="146"/>
      <c r="IO56" s="141">
        <f t="shared" si="70"/>
        <v>99999</v>
      </c>
      <c r="IP56" s="75">
        <f t="shared" si="71"/>
        <v>99999</v>
      </c>
      <c r="IQ56" s="387" t="str">
        <f t="shared" si="61"/>
        <v>-</v>
      </c>
      <c r="IR56" s="142">
        <f t="shared" si="35"/>
        <v>99999</v>
      </c>
      <c r="IS56" s="146"/>
      <c r="IT56" s="389"/>
      <c r="IU56" s="389"/>
      <c r="IV56" s="146" t="b">
        <f t="shared" si="72"/>
        <v>1</v>
      </c>
      <c r="IW56" s="7">
        <v>51</v>
      </c>
      <c r="IX56" s="1" t="str">
        <f t="shared" si="52"/>
        <v/>
      </c>
      <c r="IY56" s="7" t="str">
        <f t="shared" si="49"/>
        <v/>
      </c>
      <c r="IZ56" s="223" t="str" cm="1">
        <f t="array" ref="IZ56">IF(IW56&lt;=$HH$1-1,
IF(IX56&lt;&gt;IX55,
INDEX($M$6:$GP$190,1,IY56+1),INDEX($M$6:$GP$190,MIN(IY56,IY55)+1,MAX(IY56,IY55)+1))+IF(IX56&lt;&gt;IX57,INDEX($M$6:$GP$190,1,IY56+1),0),"")</f>
        <v/>
      </c>
      <c r="JA56" s="7" t="str">
        <f t="shared" si="50"/>
        <v/>
      </c>
    </row>
    <row r="57" spans="1:261" ht="16" x14ac:dyDescent="0.2">
      <c r="A57" s="217"/>
      <c r="B57" s="1">
        <v>52</v>
      </c>
      <c r="C57" s="188">
        <f t="shared" si="4"/>
        <v>0</v>
      </c>
      <c r="D57" s="54"/>
      <c r="E57" s="18" t="str">
        <f t="shared" si="6"/>
        <v/>
      </c>
      <c r="F57" s="1" t="str">
        <f t="shared" ca="1" si="7"/>
        <v/>
      </c>
      <c r="K57" s="7"/>
      <c r="L57" s="291">
        <v>51</v>
      </c>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t="s">
        <v>11</v>
      </c>
      <c r="BM57" s="182">
        <v>99999</v>
      </c>
      <c r="BN57" s="182">
        <v>99999</v>
      </c>
      <c r="BO57" s="182">
        <v>99999</v>
      </c>
      <c r="BP57" s="182">
        <v>99999</v>
      </c>
      <c r="BQ57" s="182">
        <v>99999</v>
      </c>
      <c r="BR57" s="182">
        <v>99999</v>
      </c>
      <c r="BS57" s="182">
        <v>99999</v>
      </c>
      <c r="BT57" s="182">
        <v>99999</v>
      </c>
      <c r="BU57" s="182">
        <v>99999</v>
      </c>
      <c r="BV57" s="182">
        <v>99999</v>
      </c>
      <c r="BW57" s="182">
        <v>99999</v>
      </c>
      <c r="BX57" s="182">
        <v>99999</v>
      </c>
      <c r="BY57" s="182">
        <v>99999</v>
      </c>
      <c r="BZ57" s="182">
        <v>99999</v>
      </c>
      <c r="CA57" s="182">
        <v>99999</v>
      </c>
      <c r="CB57" s="182">
        <v>99999</v>
      </c>
      <c r="CC57" s="182">
        <v>99999</v>
      </c>
      <c r="CD57" s="182">
        <v>99999</v>
      </c>
      <c r="CE57" s="182">
        <v>99999</v>
      </c>
      <c r="CF57" s="182">
        <v>99999</v>
      </c>
      <c r="CG57" s="182">
        <v>99999</v>
      </c>
      <c r="CH57" s="182">
        <v>99999</v>
      </c>
      <c r="CI57" s="182">
        <v>99999</v>
      </c>
      <c r="CJ57" s="182">
        <v>99999</v>
      </c>
      <c r="CK57" s="182">
        <v>99999</v>
      </c>
      <c r="CL57" s="182">
        <v>99999</v>
      </c>
      <c r="CM57" s="182">
        <v>99999</v>
      </c>
      <c r="CN57" s="182">
        <v>99999</v>
      </c>
      <c r="CO57" s="183">
        <v>99999</v>
      </c>
      <c r="CP57" s="183">
        <v>99999</v>
      </c>
      <c r="CQ57" s="183">
        <v>99999</v>
      </c>
      <c r="CR57" s="183">
        <v>99999</v>
      </c>
      <c r="CS57" s="183">
        <v>99999</v>
      </c>
      <c r="CT57" s="183">
        <v>99999</v>
      </c>
      <c r="CU57" s="183">
        <v>99999</v>
      </c>
      <c r="CV57" s="183">
        <v>99999</v>
      </c>
      <c r="CW57" s="183">
        <v>99999</v>
      </c>
      <c r="CX57" s="183">
        <v>99999</v>
      </c>
      <c r="CY57" s="183">
        <v>99999</v>
      </c>
      <c r="CZ57" s="183">
        <v>99999</v>
      </c>
      <c r="DA57" s="183">
        <v>99999</v>
      </c>
      <c r="DB57" s="183">
        <v>99999</v>
      </c>
      <c r="DC57" s="183">
        <v>99999</v>
      </c>
      <c r="DD57" s="183">
        <v>99999</v>
      </c>
      <c r="DE57" s="183">
        <v>99999</v>
      </c>
      <c r="DF57" s="183">
        <v>99999</v>
      </c>
      <c r="DG57" s="183">
        <v>99999</v>
      </c>
      <c r="DH57" s="183">
        <v>99999</v>
      </c>
      <c r="DI57" s="183">
        <v>99999</v>
      </c>
      <c r="DJ57" s="183">
        <v>99999</v>
      </c>
      <c r="DK57" s="183">
        <v>99999</v>
      </c>
      <c r="DL57" s="183">
        <v>99999</v>
      </c>
      <c r="DM57" s="183">
        <v>99999</v>
      </c>
      <c r="DN57" s="183">
        <v>99999</v>
      </c>
      <c r="DO57" s="183">
        <v>99999</v>
      </c>
      <c r="DP57" s="183">
        <v>99999</v>
      </c>
      <c r="DQ57" s="183">
        <v>99999</v>
      </c>
      <c r="DR57" s="183">
        <v>99999</v>
      </c>
      <c r="DS57" s="183">
        <v>99999</v>
      </c>
      <c r="DT57" s="183">
        <v>99999</v>
      </c>
      <c r="DU57" s="183">
        <v>99999</v>
      </c>
      <c r="DV57" s="183">
        <v>99999</v>
      </c>
      <c r="DW57" s="183">
        <v>99999</v>
      </c>
      <c r="DX57" s="183">
        <v>99999</v>
      </c>
      <c r="DY57" s="183">
        <v>99999</v>
      </c>
      <c r="DZ57" s="183">
        <v>99999</v>
      </c>
      <c r="EA57" s="183">
        <v>99999</v>
      </c>
      <c r="EB57" s="183">
        <v>99999</v>
      </c>
      <c r="EC57" s="183">
        <v>99999</v>
      </c>
      <c r="ED57" s="183">
        <v>99999</v>
      </c>
      <c r="EE57" s="183">
        <v>99999</v>
      </c>
      <c r="EF57" s="183">
        <v>99999</v>
      </c>
      <c r="EG57" s="183">
        <v>99999</v>
      </c>
      <c r="EH57" s="183">
        <v>99999</v>
      </c>
      <c r="EI57" s="183">
        <v>99999</v>
      </c>
      <c r="EJ57" s="183">
        <v>99999</v>
      </c>
      <c r="EK57" s="183">
        <v>99999</v>
      </c>
      <c r="EL57" s="183">
        <v>99999</v>
      </c>
      <c r="EM57" s="183">
        <v>99999</v>
      </c>
      <c r="EN57" s="183">
        <v>99999</v>
      </c>
      <c r="EO57" s="183">
        <v>99999</v>
      </c>
      <c r="EP57" s="183">
        <v>99999</v>
      </c>
      <c r="EQ57" s="183">
        <v>99999</v>
      </c>
      <c r="ER57" s="183">
        <v>99999</v>
      </c>
      <c r="ES57" s="183">
        <v>99999</v>
      </c>
      <c r="ET57" s="183">
        <v>99999</v>
      </c>
      <c r="EU57" s="183">
        <v>99999</v>
      </c>
      <c r="EV57" s="183">
        <v>99999</v>
      </c>
      <c r="EW57" s="183">
        <v>99999</v>
      </c>
      <c r="EX57" s="183">
        <v>99999</v>
      </c>
      <c r="EY57" s="183">
        <v>99999</v>
      </c>
      <c r="EZ57" s="183">
        <v>99999</v>
      </c>
      <c r="FA57" s="183">
        <v>99999</v>
      </c>
      <c r="FB57" s="183">
        <v>99999</v>
      </c>
      <c r="FC57" s="183">
        <v>99999</v>
      </c>
      <c r="FD57" s="183">
        <v>99999</v>
      </c>
      <c r="FE57" s="183">
        <v>99999</v>
      </c>
      <c r="FF57" s="183">
        <v>99999</v>
      </c>
      <c r="FG57" s="183">
        <v>99999</v>
      </c>
      <c r="FH57" s="183">
        <v>99999</v>
      </c>
      <c r="FI57" s="183">
        <v>99999</v>
      </c>
      <c r="FJ57" s="183">
        <v>99999</v>
      </c>
      <c r="FK57" s="183">
        <v>99999</v>
      </c>
      <c r="FL57" s="183">
        <v>99999</v>
      </c>
      <c r="FM57" s="183">
        <v>99999</v>
      </c>
      <c r="FN57" s="183">
        <v>99999</v>
      </c>
      <c r="FO57" s="183">
        <v>99999</v>
      </c>
      <c r="FP57" s="183">
        <v>99999</v>
      </c>
      <c r="FQ57" s="183">
        <v>99999</v>
      </c>
      <c r="FR57" s="183">
        <v>99999</v>
      </c>
      <c r="FS57" s="183">
        <v>99999</v>
      </c>
      <c r="FT57" s="183">
        <v>99999</v>
      </c>
      <c r="FU57" s="183">
        <v>99999</v>
      </c>
      <c r="FV57" s="183">
        <v>99999</v>
      </c>
      <c r="FW57" s="183">
        <v>99999</v>
      </c>
      <c r="FX57" s="183">
        <v>99999</v>
      </c>
      <c r="FY57" s="183">
        <v>99999</v>
      </c>
      <c r="FZ57" s="183">
        <v>99999</v>
      </c>
      <c r="GA57" s="183">
        <v>99999</v>
      </c>
      <c r="GB57" s="183">
        <v>99999</v>
      </c>
      <c r="GC57" s="183">
        <v>99999</v>
      </c>
      <c r="GD57" s="183">
        <v>99999</v>
      </c>
      <c r="GE57" s="183">
        <v>99999</v>
      </c>
      <c r="GF57" s="183">
        <v>99999</v>
      </c>
      <c r="GG57" s="183">
        <v>99999</v>
      </c>
      <c r="GH57" s="183">
        <v>99999</v>
      </c>
      <c r="GI57" s="132">
        <v>99999</v>
      </c>
      <c r="GJ57" s="132">
        <v>99999</v>
      </c>
      <c r="GK57" s="132">
        <v>99999</v>
      </c>
      <c r="GL57" s="132">
        <v>99999</v>
      </c>
      <c r="GM57" s="132">
        <v>99999</v>
      </c>
      <c r="GN57" s="132">
        <v>99999</v>
      </c>
      <c r="GO57" s="132">
        <v>99999</v>
      </c>
      <c r="GP57" s="132">
        <v>99999</v>
      </c>
      <c r="GQ57" s="28">
        <v>51</v>
      </c>
      <c r="GR57" s="128"/>
      <c r="GS57" s="55" t="str">
        <f t="shared" si="10"/>
        <v>NFS</v>
      </c>
      <c r="GT57" s="55" t="str">
        <f t="shared" si="37"/>
        <v>-</v>
      </c>
      <c r="GU57" s="29"/>
      <c r="GV57" s="56" t="str">
        <f t="shared" si="42"/>
        <v>,</v>
      </c>
      <c r="GW57" s="59" t="str">
        <f t="shared" si="38"/>
        <v>,</v>
      </c>
      <c r="GX57" s="29">
        <v>52</v>
      </c>
      <c r="GY57" s="5"/>
      <c r="GZ57" s="87" t="str">
        <f t="shared" si="73"/>
        <v/>
      </c>
      <c r="HA57" s="101" t="str">
        <v>0,0,0,0</v>
      </c>
      <c r="HB57" s="56">
        <f t="shared" si="66"/>
        <v>2</v>
      </c>
      <c r="HC57" s="56">
        <f t="shared" si="67"/>
        <v>4</v>
      </c>
      <c r="HD57" s="55">
        <f t="shared" si="60"/>
        <v>99999</v>
      </c>
      <c r="HE57" s="219">
        <f t="shared" si="13"/>
        <v>99999</v>
      </c>
      <c r="HF57" s="55">
        <f t="shared" si="14"/>
        <v>99999</v>
      </c>
      <c r="HG57" s="108" t="str">
        <f t="shared" si="15"/>
        <v>NFS</v>
      </c>
      <c r="HH57" s="85">
        <f t="shared" si="16"/>
        <v>0</v>
      </c>
      <c r="HI57" s="106" t="str">
        <f t="shared" si="17"/>
        <v/>
      </c>
      <c r="HJ57" s="29">
        <v>52</v>
      </c>
      <c r="HK57" s="85" t="str">
        <f t="shared" si="18"/>
        <v/>
      </c>
      <c r="HL57" s="85" t="str">
        <f t="shared" si="40"/>
        <v/>
      </c>
      <c r="HM57" s="55" t="str" cm="1">
        <f t="array" ref="HM57">IF(HJ57&lt;=$HH$1-1,IF(HK57&lt;&gt;HK56,INDEX($M$6:$GP$190,1,HL57+1),INDEX($M$6:$GP$190,MIN(HL57,HL56)+1,MAX(HL57,HL56)+1))+IF(HK57&lt;&gt;HK58,INDEX($M$6:$GP$190,1,HL57+1),0),"")</f>
        <v/>
      </c>
      <c r="HN57" s="29" t="str">
        <f>IF(HJ57&lt;=$HH$1-1,ROUND(#REF!,3)&amp;","&amp;#REF!,"")</f>
        <v/>
      </c>
      <c r="HO57" s="40"/>
      <c r="HP57" s="123"/>
      <c r="HQ57" s="40"/>
      <c r="HR57" s="40"/>
      <c r="HU57" s="75">
        <v>52</v>
      </c>
      <c r="HV57" s="77" t="str">
        <f t="shared" si="74"/>
        <v/>
      </c>
      <c r="HW57" s="78" t="str">
        <f t="shared" si="75"/>
        <v/>
      </c>
      <c r="HX57" s="88" t="str">
        <f t="shared" si="22"/>
        <v/>
      </c>
      <c r="HY57" s="68" t="str">
        <v>0,0,0,1</v>
      </c>
      <c r="HZ57" s="75">
        <f t="shared" si="68"/>
        <v>2</v>
      </c>
      <c r="IA57" s="75">
        <f t="shared" si="69"/>
        <v>4</v>
      </c>
      <c r="IB57" s="75">
        <f t="shared" si="62"/>
        <v>99999</v>
      </c>
      <c r="IC57" s="143">
        <f t="shared" si="26"/>
        <v>99999</v>
      </c>
      <c r="ID57" s="75">
        <f t="shared" si="43"/>
        <v>99999</v>
      </c>
      <c r="IE57" s="76">
        <f t="shared" si="27"/>
        <v>99999</v>
      </c>
      <c r="IF57" s="86">
        <f t="shared" si="63"/>
        <v>99999</v>
      </c>
      <c r="IG57" s="88">
        <f t="shared" si="29"/>
        <v>99999</v>
      </c>
      <c r="IH57" s="30">
        <f t="shared" si="30"/>
        <v>99999</v>
      </c>
      <c r="II57" s="55">
        <f t="shared" si="31"/>
        <v>99999</v>
      </c>
      <c r="IJ57" s="133" t="str">
        <f t="shared" si="32"/>
        <v>-</v>
      </c>
      <c r="IL57" s="146"/>
      <c r="IM57" s="146"/>
      <c r="IN57" s="146"/>
      <c r="IO57" s="141">
        <f t="shared" si="70"/>
        <v>99999</v>
      </c>
      <c r="IP57" s="75">
        <f t="shared" si="71"/>
        <v>99999</v>
      </c>
      <c r="IQ57" s="387" t="str">
        <f t="shared" si="61"/>
        <v>-</v>
      </c>
      <c r="IR57" s="142">
        <f t="shared" si="35"/>
        <v>99999</v>
      </c>
      <c r="IS57" s="146"/>
      <c r="IT57" s="389"/>
      <c r="IU57" s="389"/>
      <c r="IV57" s="146" t="b">
        <f t="shared" si="72"/>
        <v>1</v>
      </c>
      <c r="IW57" s="7">
        <v>52</v>
      </c>
      <c r="IX57" s="1" t="str">
        <f t="shared" si="52"/>
        <v/>
      </c>
      <c r="IY57" s="7" t="str">
        <f t="shared" si="49"/>
        <v/>
      </c>
      <c r="IZ57" s="223" t="str" cm="1">
        <f t="array" ref="IZ57">IF(IW57&lt;=$HH$1-1,
IF(IX57&lt;&gt;IX56,
INDEX($M$6:$GP$190,1,IY57+1),INDEX($M$6:$GP$190,MIN(IY57,IY56)+1,MAX(IY57,IY56)+1))+IF(IX57&lt;&gt;IX58,INDEX($M$6:$GP$190,1,IY57+1),0),"")</f>
        <v/>
      </c>
      <c r="JA57" s="7" t="str">
        <f t="shared" si="50"/>
        <v/>
      </c>
    </row>
    <row r="58" spans="1:261" ht="16" x14ac:dyDescent="0.2">
      <c r="A58" s="217"/>
      <c r="B58" s="1">
        <v>53</v>
      </c>
      <c r="C58" s="188">
        <f t="shared" si="4"/>
        <v>0</v>
      </c>
      <c r="D58" s="54"/>
      <c r="E58" s="18" t="str">
        <f t="shared" si="6"/>
        <v/>
      </c>
      <c r="F58" s="1" t="str">
        <f t="shared" ca="1" si="7"/>
        <v/>
      </c>
      <c r="K58" s="7"/>
      <c r="L58" s="291">
        <v>52</v>
      </c>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t="s">
        <v>11</v>
      </c>
      <c r="BN58" s="182">
        <v>99999</v>
      </c>
      <c r="BO58" s="182">
        <v>99999</v>
      </c>
      <c r="BP58" s="182">
        <v>99999</v>
      </c>
      <c r="BQ58" s="182">
        <v>99999</v>
      </c>
      <c r="BR58" s="182">
        <v>99999</v>
      </c>
      <c r="BS58" s="182">
        <v>99999</v>
      </c>
      <c r="BT58" s="182">
        <v>99999</v>
      </c>
      <c r="BU58" s="182">
        <v>99999</v>
      </c>
      <c r="BV58" s="182">
        <v>99999</v>
      </c>
      <c r="BW58" s="182">
        <v>99999</v>
      </c>
      <c r="BX58" s="182">
        <v>99999</v>
      </c>
      <c r="BY58" s="182">
        <v>99999</v>
      </c>
      <c r="BZ58" s="182">
        <v>99999</v>
      </c>
      <c r="CA58" s="182">
        <v>99999</v>
      </c>
      <c r="CB58" s="182">
        <v>99999</v>
      </c>
      <c r="CC58" s="182">
        <v>99999</v>
      </c>
      <c r="CD58" s="182">
        <v>99999</v>
      </c>
      <c r="CE58" s="182">
        <v>99999</v>
      </c>
      <c r="CF58" s="182">
        <v>99999</v>
      </c>
      <c r="CG58" s="182">
        <v>99999</v>
      </c>
      <c r="CH58" s="182">
        <v>99999</v>
      </c>
      <c r="CI58" s="182">
        <v>99999</v>
      </c>
      <c r="CJ58" s="182">
        <v>99999</v>
      </c>
      <c r="CK58" s="182">
        <v>99999</v>
      </c>
      <c r="CL58" s="182">
        <v>99999</v>
      </c>
      <c r="CM58" s="182">
        <v>99999</v>
      </c>
      <c r="CN58" s="182">
        <v>99999</v>
      </c>
      <c r="CO58" s="183">
        <v>99999</v>
      </c>
      <c r="CP58" s="183">
        <v>99999</v>
      </c>
      <c r="CQ58" s="183">
        <v>99999</v>
      </c>
      <c r="CR58" s="183">
        <v>99999</v>
      </c>
      <c r="CS58" s="183">
        <v>99999</v>
      </c>
      <c r="CT58" s="183">
        <v>99999</v>
      </c>
      <c r="CU58" s="183">
        <v>99999</v>
      </c>
      <c r="CV58" s="183">
        <v>99999</v>
      </c>
      <c r="CW58" s="183">
        <v>99999</v>
      </c>
      <c r="CX58" s="183">
        <v>99999</v>
      </c>
      <c r="CY58" s="183">
        <v>99999</v>
      </c>
      <c r="CZ58" s="183">
        <v>99999</v>
      </c>
      <c r="DA58" s="183">
        <v>99999</v>
      </c>
      <c r="DB58" s="183">
        <v>99999</v>
      </c>
      <c r="DC58" s="183">
        <v>99999</v>
      </c>
      <c r="DD58" s="183">
        <v>99999</v>
      </c>
      <c r="DE58" s="183">
        <v>99999</v>
      </c>
      <c r="DF58" s="183">
        <v>99999</v>
      </c>
      <c r="DG58" s="183">
        <v>99999</v>
      </c>
      <c r="DH58" s="183">
        <v>99999</v>
      </c>
      <c r="DI58" s="183">
        <v>99999</v>
      </c>
      <c r="DJ58" s="183">
        <v>99999</v>
      </c>
      <c r="DK58" s="183">
        <v>99999</v>
      </c>
      <c r="DL58" s="183">
        <v>99999</v>
      </c>
      <c r="DM58" s="183">
        <v>99999</v>
      </c>
      <c r="DN58" s="183">
        <v>99999</v>
      </c>
      <c r="DO58" s="183">
        <v>99999</v>
      </c>
      <c r="DP58" s="183">
        <v>99999</v>
      </c>
      <c r="DQ58" s="183">
        <v>99999</v>
      </c>
      <c r="DR58" s="183">
        <v>99999</v>
      </c>
      <c r="DS58" s="183">
        <v>99999</v>
      </c>
      <c r="DT58" s="183">
        <v>99999</v>
      </c>
      <c r="DU58" s="183">
        <v>99999</v>
      </c>
      <c r="DV58" s="183">
        <v>99999</v>
      </c>
      <c r="DW58" s="183">
        <v>99999</v>
      </c>
      <c r="DX58" s="183">
        <v>99999</v>
      </c>
      <c r="DY58" s="183">
        <v>99999</v>
      </c>
      <c r="DZ58" s="183">
        <v>99999</v>
      </c>
      <c r="EA58" s="183">
        <v>99999</v>
      </c>
      <c r="EB58" s="183">
        <v>99999</v>
      </c>
      <c r="EC58" s="183">
        <v>99999</v>
      </c>
      <c r="ED58" s="183">
        <v>99999</v>
      </c>
      <c r="EE58" s="183">
        <v>99999</v>
      </c>
      <c r="EF58" s="183">
        <v>99999</v>
      </c>
      <c r="EG58" s="183">
        <v>99999</v>
      </c>
      <c r="EH58" s="183">
        <v>99999</v>
      </c>
      <c r="EI58" s="183">
        <v>99999</v>
      </c>
      <c r="EJ58" s="183">
        <v>99999</v>
      </c>
      <c r="EK58" s="183">
        <v>99999</v>
      </c>
      <c r="EL58" s="183">
        <v>99999</v>
      </c>
      <c r="EM58" s="183">
        <v>99999</v>
      </c>
      <c r="EN58" s="183">
        <v>99999</v>
      </c>
      <c r="EO58" s="183">
        <v>99999</v>
      </c>
      <c r="EP58" s="183">
        <v>99999</v>
      </c>
      <c r="EQ58" s="183">
        <v>99999</v>
      </c>
      <c r="ER58" s="183">
        <v>99999</v>
      </c>
      <c r="ES58" s="183">
        <v>99999</v>
      </c>
      <c r="ET58" s="183">
        <v>99999</v>
      </c>
      <c r="EU58" s="183">
        <v>99999</v>
      </c>
      <c r="EV58" s="183">
        <v>99999</v>
      </c>
      <c r="EW58" s="183">
        <v>99999</v>
      </c>
      <c r="EX58" s="183">
        <v>99999</v>
      </c>
      <c r="EY58" s="183">
        <v>99999</v>
      </c>
      <c r="EZ58" s="183">
        <v>99999</v>
      </c>
      <c r="FA58" s="183">
        <v>99999</v>
      </c>
      <c r="FB58" s="183">
        <v>99999</v>
      </c>
      <c r="FC58" s="183">
        <v>99999</v>
      </c>
      <c r="FD58" s="183">
        <v>99999</v>
      </c>
      <c r="FE58" s="183">
        <v>99999</v>
      </c>
      <c r="FF58" s="183">
        <v>99999</v>
      </c>
      <c r="FG58" s="183">
        <v>99999</v>
      </c>
      <c r="FH58" s="183">
        <v>99999</v>
      </c>
      <c r="FI58" s="183">
        <v>99999</v>
      </c>
      <c r="FJ58" s="183">
        <v>99999</v>
      </c>
      <c r="FK58" s="183">
        <v>99999</v>
      </c>
      <c r="FL58" s="183">
        <v>99999</v>
      </c>
      <c r="FM58" s="183">
        <v>99999</v>
      </c>
      <c r="FN58" s="183">
        <v>99999</v>
      </c>
      <c r="FO58" s="183">
        <v>99999</v>
      </c>
      <c r="FP58" s="183">
        <v>99999</v>
      </c>
      <c r="FQ58" s="183">
        <v>99999</v>
      </c>
      <c r="FR58" s="183">
        <v>99999</v>
      </c>
      <c r="FS58" s="183">
        <v>99999</v>
      </c>
      <c r="FT58" s="183">
        <v>99999</v>
      </c>
      <c r="FU58" s="183">
        <v>99999</v>
      </c>
      <c r="FV58" s="183">
        <v>99999</v>
      </c>
      <c r="FW58" s="183">
        <v>99999</v>
      </c>
      <c r="FX58" s="183">
        <v>99999</v>
      </c>
      <c r="FY58" s="183">
        <v>99999</v>
      </c>
      <c r="FZ58" s="183">
        <v>99999</v>
      </c>
      <c r="GA58" s="183">
        <v>99999</v>
      </c>
      <c r="GB58" s="183">
        <v>99999</v>
      </c>
      <c r="GC58" s="183">
        <v>99999</v>
      </c>
      <c r="GD58" s="183">
        <v>99999</v>
      </c>
      <c r="GE58" s="183">
        <v>99999</v>
      </c>
      <c r="GF58" s="183">
        <v>99999</v>
      </c>
      <c r="GG58" s="183">
        <v>99999</v>
      </c>
      <c r="GH58" s="183">
        <v>99999</v>
      </c>
      <c r="GI58" s="132">
        <v>99999</v>
      </c>
      <c r="GJ58" s="132">
        <v>99999</v>
      </c>
      <c r="GK58" s="132">
        <v>99999</v>
      </c>
      <c r="GL58" s="132">
        <v>99999</v>
      </c>
      <c r="GM58" s="132">
        <v>99999</v>
      </c>
      <c r="GN58" s="132">
        <v>99999</v>
      </c>
      <c r="GO58" s="132">
        <v>99999</v>
      </c>
      <c r="GP58" s="132">
        <v>99999</v>
      </c>
      <c r="GQ58" s="28">
        <v>52</v>
      </c>
      <c r="GR58" s="128"/>
      <c r="GS58" s="55" t="str">
        <f t="shared" si="10"/>
        <v>NFS</v>
      </c>
      <c r="GT58" s="55" t="str">
        <f t="shared" si="37"/>
        <v>-</v>
      </c>
      <c r="GU58" s="29"/>
      <c r="GV58" s="56" t="str">
        <f t="shared" si="42"/>
        <v>,</v>
      </c>
      <c r="GW58" s="59" t="str">
        <f t="shared" si="38"/>
        <v>,</v>
      </c>
      <c r="GX58" s="29">
        <v>53</v>
      </c>
      <c r="GY58" s="5"/>
      <c r="GZ58" s="87" t="str">
        <f t="shared" si="73"/>
        <v/>
      </c>
      <c r="HA58" s="101" t="str">
        <v>0,0,0,0</v>
      </c>
      <c r="HB58" s="56">
        <f t="shared" si="66"/>
        <v>2</v>
      </c>
      <c r="HC58" s="56">
        <f t="shared" si="67"/>
        <v>4</v>
      </c>
      <c r="HD58" s="55">
        <f t="shared" si="60"/>
        <v>99999</v>
      </c>
      <c r="HE58" s="219">
        <f t="shared" si="13"/>
        <v>99999</v>
      </c>
      <c r="HF58" s="55">
        <f t="shared" si="14"/>
        <v>99999</v>
      </c>
      <c r="HG58" s="108" t="str">
        <f t="shared" si="15"/>
        <v>NFS</v>
      </c>
      <c r="HH58" s="85">
        <f t="shared" si="16"/>
        <v>0</v>
      </c>
      <c r="HI58" s="106" t="str">
        <f t="shared" si="17"/>
        <v/>
      </c>
      <c r="HJ58" s="29">
        <v>53</v>
      </c>
      <c r="HK58" s="85" t="str">
        <f t="shared" si="18"/>
        <v/>
      </c>
      <c r="HL58" s="85" t="str">
        <f t="shared" si="40"/>
        <v/>
      </c>
      <c r="HM58" s="55" t="str" cm="1">
        <f t="array" ref="HM58">IF(HJ58&lt;=$HH$1-1,IF(HK58&lt;&gt;HK57,INDEX($M$6:$GP$190,1,HL58+1),INDEX($M$6:$GP$190,MIN(HL58,HL57)+1,MAX(HL58,HL57)+1))+IF(HK58&lt;&gt;HK59,INDEX($M$6:$GP$190,1,HL58+1),0),"")</f>
        <v/>
      </c>
      <c r="HN58" s="29" t="str">
        <f>IF(HJ58&lt;=$HH$1-1,ROUND(#REF!,3)&amp;","&amp;#REF!,"")</f>
        <v/>
      </c>
      <c r="HO58" s="40"/>
      <c r="HP58" s="40"/>
      <c r="HQ58" s="40"/>
      <c r="HR58" s="40"/>
      <c r="HU58" s="75">
        <v>53</v>
      </c>
      <c r="HV58" s="77" t="str">
        <f t="shared" si="74"/>
        <v/>
      </c>
      <c r="HW58" s="78" t="str">
        <f t="shared" si="75"/>
        <v/>
      </c>
      <c r="HX58" s="88" t="str">
        <f t="shared" si="22"/>
        <v/>
      </c>
      <c r="HY58" s="68" t="str">
        <v>0,0,0,1</v>
      </c>
      <c r="HZ58" s="75">
        <f t="shared" si="68"/>
        <v>2</v>
      </c>
      <c r="IA58" s="75">
        <f t="shared" si="69"/>
        <v>4</v>
      </c>
      <c r="IB58" s="75">
        <f t="shared" si="62"/>
        <v>99999</v>
      </c>
      <c r="IC58" s="143">
        <f t="shared" si="26"/>
        <v>99999</v>
      </c>
      <c r="ID58" s="75">
        <f t="shared" si="43"/>
        <v>99999</v>
      </c>
      <c r="IE58" s="76">
        <f t="shared" si="27"/>
        <v>99999</v>
      </c>
      <c r="IF58" s="86">
        <f t="shared" si="63"/>
        <v>99999</v>
      </c>
      <c r="IG58" s="88">
        <f t="shared" si="29"/>
        <v>99999</v>
      </c>
      <c r="IH58" s="30">
        <f t="shared" si="30"/>
        <v>99999</v>
      </c>
      <c r="II58" s="55">
        <f t="shared" si="31"/>
        <v>99999</v>
      </c>
      <c r="IJ58" s="133" t="str">
        <f t="shared" si="32"/>
        <v>-</v>
      </c>
      <c r="IL58" s="146"/>
      <c r="IM58" s="146"/>
      <c r="IN58" s="146"/>
      <c r="IO58" s="141">
        <f t="shared" si="70"/>
        <v>99999</v>
      </c>
      <c r="IP58" s="75">
        <f t="shared" si="71"/>
        <v>99999</v>
      </c>
      <c r="IQ58" s="387" t="str">
        <f t="shared" si="61"/>
        <v>-</v>
      </c>
      <c r="IR58" s="142">
        <f t="shared" si="35"/>
        <v>99999</v>
      </c>
      <c r="IS58" s="146"/>
      <c r="IT58" s="389"/>
      <c r="IU58" s="389"/>
      <c r="IV58" s="146" t="b">
        <f>+IX54=IX55</f>
        <v>1</v>
      </c>
      <c r="IW58" s="7">
        <v>53</v>
      </c>
      <c r="IX58" s="1" t="str">
        <f t="shared" si="52"/>
        <v/>
      </c>
      <c r="IY58" s="7" t="str">
        <f t="shared" si="49"/>
        <v/>
      </c>
      <c r="IZ58" s="223" t="str" cm="1">
        <f t="array" ref="IZ58">IF(IW58&lt;=$HH$1-1,
IF(IX58&lt;&gt;IX57,
INDEX($M$6:$GP$190,1,IY58+1),INDEX($M$6:$GP$190,MIN(IY58,IY57)+1,MAX(IY58,IY57)+1))+IF(IX58&lt;&gt;IX59,INDEX($M$6:$GP$190,1,IY58+1),0),"")</f>
        <v/>
      </c>
      <c r="JA58" s="7" t="str">
        <f t="shared" si="50"/>
        <v/>
      </c>
    </row>
    <row r="59" spans="1:261" ht="16" x14ac:dyDescent="0.2">
      <c r="A59" s="217"/>
      <c r="B59" s="1">
        <v>54</v>
      </c>
      <c r="C59" s="188">
        <f t="shared" si="4"/>
        <v>0</v>
      </c>
      <c r="D59" s="54"/>
      <c r="E59" s="18" t="str">
        <f t="shared" si="6"/>
        <v/>
      </c>
      <c r="F59" s="1" t="str">
        <f t="shared" ca="1" si="7"/>
        <v/>
      </c>
      <c r="K59" s="7"/>
      <c r="L59" s="291">
        <v>53</v>
      </c>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t="s">
        <v>11</v>
      </c>
      <c r="BO59" s="182">
        <v>99999</v>
      </c>
      <c r="BP59" s="182">
        <v>99999</v>
      </c>
      <c r="BQ59" s="182">
        <v>99999</v>
      </c>
      <c r="BR59" s="182">
        <v>99999</v>
      </c>
      <c r="BS59" s="182">
        <v>99999</v>
      </c>
      <c r="BT59" s="182">
        <v>99999</v>
      </c>
      <c r="BU59" s="182">
        <v>99999</v>
      </c>
      <c r="BV59" s="182">
        <v>99999</v>
      </c>
      <c r="BW59" s="182">
        <v>99999</v>
      </c>
      <c r="BX59" s="182">
        <v>99999</v>
      </c>
      <c r="BY59" s="182">
        <v>99999</v>
      </c>
      <c r="BZ59" s="182">
        <v>99999</v>
      </c>
      <c r="CA59" s="182">
        <v>99999</v>
      </c>
      <c r="CB59" s="182">
        <v>99999</v>
      </c>
      <c r="CC59" s="182">
        <v>99999</v>
      </c>
      <c r="CD59" s="182">
        <v>99999</v>
      </c>
      <c r="CE59" s="182">
        <v>99999</v>
      </c>
      <c r="CF59" s="182">
        <v>99999</v>
      </c>
      <c r="CG59" s="182">
        <v>99999</v>
      </c>
      <c r="CH59" s="182">
        <v>99999</v>
      </c>
      <c r="CI59" s="182">
        <v>99999</v>
      </c>
      <c r="CJ59" s="182">
        <v>99999</v>
      </c>
      <c r="CK59" s="182">
        <v>99999</v>
      </c>
      <c r="CL59" s="182">
        <v>99999</v>
      </c>
      <c r="CM59" s="182">
        <v>99999</v>
      </c>
      <c r="CN59" s="182">
        <v>99999</v>
      </c>
      <c r="CO59" s="183">
        <v>99999</v>
      </c>
      <c r="CP59" s="183">
        <v>99999</v>
      </c>
      <c r="CQ59" s="183">
        <v>99999</v>
      </c>
      <c r="CR59" s="183">
        <v>99999</v>
      </c>
      <c r="CS59" s="183">
        <v>99999</v>
      </c>
      <c r="CT59" s="183">
        <v>99999</v>
      </c>
      <c r="CU59" s="183">
        <v>99999</v>
      </c>
      <c r="CV59" s="183">
        <v>99999</v>
      </c>
      <c r="CW59" s="183">
        <v>99999</v>
      </c>
      <c r="CX59" s="183">
        <v>99999</v>
      </c>
      <c r="CY59" s="183">
        <v>99999</v>
      </c>
      <c r="CZ59" s="183">
        <v>99999</v>
      </c>
      <c r="DA59" s="183">
        <v>99999</v>
      </c>
      <c r="DB59" s="183">
        <v>99999</v>
      </c>
      <c r="DC59" s="183">
        <v>99999</v>
      </c>
      <c r="DD59" s="183">
        <v>99999</v>
      </c>
      <c r="DE59" s="183">
        <v>99999</v>
      </c>
      <c r="DF59" s="183">
        <v>99999</v>
      </c>
      <c r="DG59" s="183">
        <v>99999</v>
      </c>
      <c r="DH59" s="183">
        <v>99999</v>
      </c>
      <c r="DI59" s="183">
        <v>99999</v>
      </c>
      <c r="DJ59" s="183">
        <v>99999</v>
      </c>
      <c r="DK59" s="183">
        <v>99999</v>
      </c>
      <c r="DL59" s="183">
        <v>99999</v>
      </c>
      <c r="DM59" s="183">
        <v>99999</v>
      </c>
      <c r="DN59" s="183">
        <v>99999</v>
      </c>
      <c r="DO59" s="183">
        <v>99999</v>
      </c>
      <c r="DP59" s="183">
        <v>99999</v>
      </c>
      <c r="DQ59" s="183">
        <v>99999</v>
      </c>
      <c r="DR59" s="183">
        <v>99999</v>
      </c>
      <c r="DS59" s="183">
        <v>99999</v>
      </c>
      <c r="DT59" s="183">
        <v>99999</v>
      </c>
      <c r="DU59" s="183">
        <v>99999</v>
      </c>
      <c r="DV59" s="183">
        <v>99999</v>
      </c>
      <c r="DW59" s="183">
        <v>99999</v>
      </c>
      <c r="DX59" s="183">
        <v>99999</v>
      </c>
      <c r="DY59" s="183">
        <v>99999</v>
      </c>
      <c r="DZ59" s="183">
        <v>99999</v>
      </c>
      <c r="EA59" s="183">
        <v>99999</v>
      </c>
      <c r="EB59" s="183">
        <v>99999</v>
      </c>
      <c r="EC59" s="183">
        <v>99999</v>
      </c>
      <c r="ED59" s="183">
        <v>99999</v>
      </c>
      <c r="EE59" s="183">
        <v>99999</v>
      </c>
      <c r="EF59" s="183">
        <v>99999</v>
      </c>
      <c r="EG59" s="183">
        <v>99999</v>
      </c>
      <c r="EH59" s="183">
        <v>99999</v>
      </c>
      <c r="EI59" s="183">
        <v>99999</v>
      </c>
      <c r="EJ59" s="183">
        <v>99999</v>
      </c>
      <c r="EK59" s="183">
        <v>99999</v>
      </c>
      <c r="EL59" s="183">
        <v>99999</v>
      </c>
      <c r="EM59" s="183">
        <v>99999</v>
      </c>
      <c r="EN59" s="183">
        <v>99999</v>
      </c>
      <c r="EO59" s="183">
        <v>99999</v>
      </c>
      <c r="EP59" s="183">
        <v>99999</v>
      </c>
      <c r="EQ59" s="183">
        <v>99999</v>
      </c>
      <c r="ER59" s="183">
        <v>99999</v>
      </c>
      <c r="ES59" s="183">
        <v>99999</v>
      </c>
      <c r="ET59" s="183">
        <v>99999</v>
      </c>
      <c r="EU59" s="183">
        <v>99999</v>
      </c>
      <c r="EV59" s="183">
        <v>99999</v>
      </c>
      <c r="EW59" s="183">
        <v>99999</v>
      </c>
      <c r="EX59" s="183">
        <v>99999</v>
      </c>
      <c r="EY59" s="183">
        <v>99999</v>
      </c>
      <c r="EZ59" s="183">
        <v>99999</v>
      </c>
      <c r="FA59" s="183">
        <v>99999</v>
      </c>
      <c r="FB59" s="183">
        <v>99999</v>
      </c>
      <c r="FC59" s="183">
        <v>99999</v>
      </c>
      <c r="FD59" s="183">
        <v>99999</v>
      </c>
      <c r="FE59" s="183">
        <v>99999</v>
      </c>
      <c r="FF59" s="183">
        <v>99999</v>
      </c>
      <c r="FG59" s="183">
        <v>99999</v>
      </c>
      <c r="FH59" s="183">
        <v>99999</v>
      </c>
      <c r="FI59" s="183">
        <v>99999</v>
      </c>
      <c r="FJ59" s="183">
        <v>99999</v>
      </c>
      <c r="FK59" s="183">
        <v>99999</v>
      </c>
      <c r="FL59" s="183">
        <v>99999</v>
      </c>
      <c r="FM59" s="183">
        <v>99999</v>
      </c>
      <c r="FN59" s="183">
        <v>99999</v>
      </c>
      <c r="FO59" s="183">
        <v>99999</v>
      </c>
      <c r="FP59" s="183">
        <v>99999</v>
      </c>
      <c r="FQ59" s="183">
        <v>99999</v>
      </c>
      <c r="FR59" s="183">
        <v>99999</v>
      </c>
      <c r="FS59" s="183">
        <v>99999</v>
      </c>
      <c r="FT59" s="183">
        <v>99999</v>
      </c>
      <c r="FU59" s="183">
        <v>99999</v>
      </c>
      <c r="FV59" s="183">
        <v>99999</v>
      </c>
      <c r="FW59" s="183">
        <v>99999</v>
      </c>
      <c r="FX59" s="183">
        <v>99999</v>
      </c>
      <c r="FY59" s="183">
        <v>99999</v>
      </c>
      <c r="FZ59" s="183">
        <v>99999</v>
      </c>
      <c r="GA59" s="183">
        <v>99999</v>
      </c>
      <c r="GB59" s="183">
        <v>99999</v>
      </c>
      <c r="GC59" s="183">
        <v>99999</v>
      </c>
      <c r="GD59" s="183">
        <v>99999</v>
      </c>
      <c r="GE59" s="183">
        <v>99999</v>
      </c>
      <c r="GF59" s="183">
        <v>99999</v>
      </c>
      <c r="GG59" s="183">
        <v>99999</v>
      </c>
      <c r="GH59" s="183">
        <v>99999</v>
      </c>
      <c r="GI59" s="132">
        <v>99999</v>
      </c>
      <c r="GJ59" s="132">
        <v>99999</v>
      </c>
      <c r="GK59" s="132">
        <v>99999</v>
      </c>
      <c r="GL59" s="132">
        <v>99999</v>
      </c>
      <c r="GM59" s="132">
        <v>99999</v>
      </c>
      <c r="GN59" s="132">
        <v>99999</v>
      </c>
      <c r="GO59" s="132">
        <v>99999</v>
      </c>
      <c r="GP59" s="132">
        <v>99999</v>
      </c>
      <c r="GQ59" s="28">
        <v>53</v>
      </c>
      <c r="GR59" s="128"/>
      <c r="GS59" s="55" t="str">
        <f t="shared" si="10"/>
        <v>NFS</v>
      </c>
      <c r="GT59" s="55" t="str">
        <f t="shared" si="37"/>
        <v>-</v>
      </c>
      <c r="GU59" s="29"/>
      <c r="GV59" s="56" t="str">
        <f t="shared" si="42"/>
        <v>,</v>
      </c>
      <c r="GW59" s="59" t="str">
        <f t="shared" si="38"/>
        <v>,</v>
      </c>
      <c r="GX59" s="29">
        <v>54</v>
      </c>
      <c r="GY59" s="5"/>
      <c r="GZ59" s="87" t="str">
        <f t="shared" si="73"/>
        <v/>
      </c>
      <c r="HA59" s="101" t="str">
        <v>0,0,0,0</v>
      </c>
      <c r="HB59" s="56">
        <f t="shared" si="66"/>
        <v>2</v>
      </c>
      <c r="HC59" s="56">
        <f t="shared" si="67"/>
        <v>4</v>
      </c>
      <c r="HD59" s="55">
        <f t="shared" si="60"/>
        <v>99999</v>
      </c>
      <c r="HE59" s="219">
        <f t="shared" si="13"/>
        <v>99999</v>
      </c>
      <c r="HF59" s="55">
        <f t="shared" si="14"/>
        <v>99999</v>
      </c>
      <c r="HG59" s="108" t="str">
        <f t="shared" si="15"/>
        <v>NFS</v>
      </c>
      <c r="HH59" s="85">
        <f t="shared" si="16"/>
        <v>0</v>
      </c>
      <c r="HI59" s="106" t="str">
        <f t="shared" si="17"/>
        <v/>
      </c>
      <c r="HJ59" s="29">
        <v>54</v>
      </c>
      <c r="HK59" s="85" t="str">
        <f t="shared" si="18"/>
        <v/>
      </c>
      <c r="HL59" s="85" t="str">
        <f t="shared" si="40"/>
        <v/>
      </c>
      <c r="HM59" s="55" t="str" cm="1">
        <f t="array" ref="HM59">IF(HJ59&lt;=$HH$1-1,IF(HK59&lt;&gt;HK58,INDEX($M$6:$GP$190,1,HL59+1),INDEX($M$6:$GP$190,MIN(HL59,HL58)+1,MAX(HL59,HL58)+1))+IF(HK59&lt;&gt;HK60,INDEX($M$6:$GP$190,1,HL59+1),0),"")</f>
        <v/>
      </c>
      <c r="HN59" s="29" t="str">
        <f>IF(HJ59&lt;=$HH$1-1,ROUND(#REF!,3)&amp;","&amp;#REF!,"")</f>
        <v/>
      </c>
      <c r="HO59" s="40"/>
      <c r="HP59" s="40"/>
      <c r="HQ59" s="40"/>
      <c r="HR59" s="40"/>
      <c r="HU59" s="75">
        <v>54</v>
      </c>
      <c r="HV59" s="77" t="str">
        <f t="shared" si="74"/>
        <v/>
      </c>
      <c r="HW59" s="78" t="str">
        <f t="shared" si="75"/>
        <v/>
      </c>
      <c r="HX59" s="88" t="str">
        <f t="shared" si="22"/>
        <v/>
      </c>
      <c r="HY59" s="68" t="str">
        <v>0,0,0,1</v>
      </c>
      <c r="HZ59" s="75">
        <f t="shared" si="68"/>
        <v>2</v>
      </c>
      <c r="IA59" s="75">
        <f t="shared" si="69"/>
        <v>4</v>
      </c>
      <c r="IB59" s="75">
        <f t="shared" si="62"/>
        <v>99999</v>
      </c>
      <c r="IC59" s="143">
        <f t="shared" si="26"/>
        <v>99999</v>
      </c>
      <c r="ID59" s="75">
        <f t="shared" si="43"/>
        <v>99999</v>
      </c>
      <c r="IE59" s="76">
        <f t="shared" si="27"/>
        <v>99999</v>
      </c>
      <c r="IF59" s="86">
        <f t="shared" ref="IF59:IF122" si="76">IF(HU59&lt;=$J$2,HU59,99999)</f>
        <v>99999</v>
      </c>
      <c r="IG59" s="88">
        <f t="shared" ref="IG59:IG122" si="77">IF(IO59&lt;99999,IF($GV$3&lt;&gt;IO59,IG59,$GW$4),99999)</f>
        <v>99999</v>
      </c>
      <c r="IH59" s="30">
        <f t="shared" si="30"/>
        <v>99999</v>
      </c>
      <c r="II59" s="55">
        <f t="shared" si="31"/>
        <v>99999</v>
      </c>
      <c r="IJ59" s="133" t="str">
        <f t="shared" ref="IJ59:IJ122" si="78">IF(IF59=99999,"-",IF($GV$3&lt;&gt;IF59,IJ59,$GW$5))</f>
        <v>-</v>
      </c>
      <c r="IL59" s="146"/>
      <c r="IM59" s="146"/>
      <c r="IN59" s="146"/>
      <c r="IO59" s="141">
        <f t="shared" si="70"/>
        <v>99999</v>
      </c>
      <c r="IP59" s="75">
        <f t="shared" si="71"/>
        <v>99999</v>
      </c>
      <c r="IQ59" s="387" t="str">
        <f t="shared" si="61"/>
        <v>-</v>
      </c>
      <c r="IR59" s="142">
        <f t="shared" si="35"/>
        <v>99999</v>
      </c>
      <c r="IS59" s="146"/>
      <c r="IT59" s="389"/>
      <c r="IU59" s="389"/>
      <c r="IV59" s="146" t="b">
        <f>IW55=IW66</f>
        <v>0</v>
      </c>
      <c r="IW59" s="7">
        <v>54</v>
      </c>
      <c r="IX59" s="1" t="str">
        <f t="shared" si="52"/>
        <v/>
      </c>
      <c r="IY59" s="7" t="str">
        <f t="shared" si="49"/>
        <v/>
      </c>
      <c r="IZ59" s="223" t="str" cm="1">
        <f t="array" ref="IZ59">IF(IW59&lt;=$HH$1-1,
IF(IX59&lt;&gt;IX58,
INDEX($M$6:$GP$190,1,IY59+1),INDEX($M$6:$GP$190,MIN(IY59,IY58)+1,MAX(IY59,IY58)+1))+IF(IX59&lt;&gt;IX60,INDEX($M$6:$GP$190,1,IY59+1),0),"")</f>
        <v/>
      </c>
      <c r="JA59" s="7" t="str">
        <f t="shared" si="50"/>
        <v/>
      </c>
    </row>
    <row r="60" spans="1:261" ht="16" x14ac:dyDescent="0.2">
      <c r="A60" s="217"/>
      <c r="B60" s="1">
        <v>55</v>
      </c>
      <c r="C60" s="188">
        <f t="shared" si="4"/>
        <v>0</v>
      </c>
      <c r="D60" s="54"/>
      <c r="E60" s="18" t="str">
        <f t="shared" si="6"/>
        <v/>
      </c>
      <c r="F60" s="1" t="str">
        <f t="shared" ca="1" si="7"/>
        <v/>
      </c>
      <c r="K60" s="7"/>
      <c r="L60" s="291">
        <v>54</v>
      </c>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t="s">
        <v>11</v>
      </c>
      <c r="BP60" s="182">
        <v>99999</v>
      </c>
      <c r="BQ60" s="182">
        <v>99999</v>
      </c>
      <c r="BR60" s="182">
        <v>99999</v>
      </c>
      <c r="BS60" s="182">
        <v>99999</v>
      </c>
      <c r="BT60" s="182">
        <v>99999</v>
      </c>
      <c r="BU60" s="182">
        <v>99999</v>
      </c>
      <c r="BV60" s="182">
        <v>99999</v>
      </c>
      <c r="BW60" s="182">
        <v>99999</v>
      </c>
      <c r="BX60" s="182">
        <v>99999</v>
      </c>
      <c r="BY60" s="182">
        <v>99999</v>
      </c>
      <c r="BZ60" s="182">
        <v>99999</v>
      </c>
      <c r="CA60" s="182">
        <v>99999</v>
      </c>
      <c r="CB60" s="182">
        <v>99999</v>
      </c>
      <c r="CC60" s="182">
        <v>99999</v>
      </c>
      <c r="CD60" s="182">
        <v>99999</v>
      </c>
      <c r="CE60" s="182">
        <v>99999</v>
      </c>
      <c r="CF60" s="182">
        <v>99999</v>
      </c>
      <c r="CG60" s="182">
        <v>99999</v>
      </c>
      <c r="CH60" s="182">
        <v>99999</v>
      </c>
      <c r="CI60" s="182">
        <v>99999</v>
      </c>
      <c r="CJ60" s="182">
        <v>99999</v>
      </c>
      <c r="CK60" s="182">
        <v>99999</v>
      </c>
      <c r="CL60" s="182">
        <v>99999</v>
      </c>
      <c r="CM60" s="182">
        <v>99999</v>
      </c>
      <c r="CN60" s="182">
        <v>99999</v>
      </c>
      <c r="CO60" s="183">
        <v>99999</v>
      </c>
      <c r="CP60" s="183">
        <v>99999</v>
      </c>
      <c r="CQ60" s="183">
        <v>99999</v>
      </c>
      <c r="CR60" s="183">
        <v>99999</v>
      </c>
      <c r="CS60" s="183">
        <v>99999</v>
      </c>
      <c r="CT60" s="183">
        <v>99999</v>
      </c>
      <c r="CU60" s="183">
        <v>99999</v>
      </c>
      <c r="CV60" s="183">
        <v>99999</v>
      </c>
      <c r="CW60" s="183">
        <v>99999</v>
      </c>
      <c r="CX60" s="183">
        <v>99999</v>
      </c>
      <c r="CY60" s="183">
        <v>99999</v>
      </c>
      <c r="CZ60" s="183">
        <v>99999</v>
      </c>
      <c r="DA60" s="183">
        <v>99999</v>
      </c>
      <c r="DB60" s="183">
        <v>99999</v>
      </c>
      <c r="DC60" s="183">
        <v>99999</v>
      </c>
      <c r="DD60" s="183">
        <v>99999</v>
      </c>
      <c r="DE60" s="183">
        <v>99999</v>
      </c>
      <c r="DF60" s="183">
        <v>99999</v>
      </c>
      <c r="DG60" s="183">
        <v>99999</v>
      </c>
      <c r="DH60" s="183">
        <v>99999</v>
      </c>
      <c r="DI60" s="183">
        <v>99999</v>
      </c>
      <c r="DJ60" s="183">
        <v>99999</v>
      </c>
      <c r="DK60" s="183">
        <v>99999</v>
      </c>
      <c r="DL60" s="183">
        <v>99999</v>
      </c>
      <c r="DM60" s="183">
        <v>99999</v>
      </c>
      <c r="DN60" s="183">
        <v>99999</v>
      </c>
      <c r="DO60" s="183">
        <v>99999</v>
      </c>
      <c r="DP60" s="183">
        <v>99999</v>
      </c>
      <c r="DQ60" s="183">
        <v>99999</v>
      </c>
      <c r="DR60" s="183">
        <v>99999</v>
      </c>
      <c r="DS60" s="183">
        <v>99999</v>
      </c>
      <c r="DT60" s="183">
        <v>99999</v>
      </c>
      <c r="DU60" s="183">
        <v>99999</v>
      </c>
      <c r="DV60" s="183">
        <v>99999</v>
      </c>
      <c r="DW60" s="183">
        <v>99999</v>
      </c>
      <c r="DX60" s="183">
        <v>99999</v>
      </c>
      <c r="DY60" s="183">
        <v>99999</v>
      </c>
      <c r="DZ60" s="183">
        <v>99999</v>
      </c>
      <c r="EA60" s="183">
        <v>99999</v>
      </c>
      <c r="EB60" s="183">
        <v>99999</v>
      </c>
      <c r="EC60" s="183">
        <v>99999</v>
      </c>
      <c r="ED60" s="183">
        <v>99999</v>
      </c>
      <c r="EE60" s="183">
        <v>99999</v>
      </c>
      <c r="EF60" s="183">
        <v>99999</v>
      </c>
      <c r="EG60" s="183">
        <v>99999</v>
      </c>
      <c r="EH60" s="183">
        <v>99999</v>
      </c>
      <c r="EI60" s="183">
        <v>99999</v>
      </c>
      <c r="EJ60" s="183">
        <v>99999</v>
      </c>
      <c r="EK60" s="183">
        <v>99999</v>
      </c>
      <c r="EL60" s="183">
        <v>99999</v>
      </c>
      <c r="EM60" s="183">
        <v>99999</v>
      </c>
      <c r="EN60" s="183">
        <v>99999</v>
      </c>
      <c r="EO60" s="183">
        <v>99999</v>
      </c>
      <c r="EP60" s="183">
        <v>99999</v>
      </c>
      <c r="EQ60" s="183">
        <v>99999</v>
      </c>
      <c r="ER60" s="183">
        <v>99999</v>
      </c>
      <c r="ES60" s="183">
        <v>99999</v>
      </c>
      <c r="ET60" s="183">
        <v>99999</v>
      </c>
      <c r="EU60" s="183">
        <v>99999</v>
      </c>
      <c r="EV60" s="183">
        <v>99999</v>
      </c>
      <c r="EW60" s="183">
        <v>99999</v>
      </c>
      <c r="EX60" s="183">
        <v>99999</v>
      </c>
      <c r="EY60" s="183">
        <v>99999</v>
      </c>
      <c r="EZ60" s="183">
        <v>99999</v>
      </c>
      <c r="FA60" s="183">
        <v>99999</v>
      </c>
      <c r="FB60" s="183">
        <v>99999</v>
      </c>
      <c r="FC60" s="183">
        <v>99999</v>
      </c>
      <c r="FD60" s="183">
        <v>99999</v>
      </c>
      <c r="FE60" s="183">
        <v>99999</v>
      </c>
      <c r="FF60" s="183">
        <v>99999</v>
      </c>
      <c r="FG60" s="183">
        <v>99999</v>
      </c>
      <c r="FH60" s="183">
        <v>99999</v>
      </c>
      <c r="FI60" s="183">
        <v>99999</v>
      </c>
      <c r="FJ60" s="183">
        <v>99999</v>
      </c>
      <c r="FK60" s="183">
        <v>99999</v>
      </c>
      <c r="FL60" s="183">
        <v>99999</v>
      </c>
      <c r="FM60" s="183">
        <v>99999</v>
      </c>
      <c r="FN60" s="183">
        <v>99999</v>
      </c>
      <c r="FO60" s="183">
        <v>99999</v>
      </c>
      <c r="FP60" s="183">
        <v>99999</v>
      </c>
      <c r="FQ60" s="183">
        <v>99999</v>
      </c>
      <c r="FR60" s="183">
        <v>99999</v>
      </c>
      <c r="FS60" s="183">
        <v>99999</v>
      </c>
      <c r="FT60" s="183">
        <v>99999</v>
      </c>
      <c r="FU60" s="183">
        <v>99999</v>
      </c>
      <c r="FV60" s="183">
        <v>99999</v>
      </c>
      <c r="FW60" s="183">
        <v>99999</v>
      </c>
      <c r="FX60" s="183">
        <v>99999</v>
      </c>
      <c r="FY60" s="183">
        <v>99999</v>
      </c>
      <c r="FZ60" s="183">
        <v>99999</v>
      </c>
      <c r="GA60" s="183">
        <v>99999</v>
      </c>
      <c r="GB60" s="183">
        <v>99999</v>
      </c>
      <c r="GC60" s="183">
        <v>99999</v>
      </c>
      <c r="GD60" s="183">
        <v>99999</v>
      </c>
      <c r="GE60" s="183">
        <v>99999</v>
      </c>
      <c r="GF60" s="183">
        <v>99999</v>
      </c>
      <c r="GG60" s="183">
        <v>99999</v>
      </c>
      <c r="GH60" s="183">
        <v>99999</v>
      </c>
      <c r="GI60" s="132">
        <v>99999</v>
      </c>
      <c r="GJ60" s="132">
        <v>99999</v>
      </c>
      <c r="GK60" s="132">
        <v>99999</v>
      </c>
      <c r="GL60" s="132">
        <v>99999</v>
      </c>
      <c r="GM60" s="132">
        <v>99999</v>
      </c>
      <c r="GN60" s="132">
        <v>99999</v>
      </c>
      <c r="GO60" s="132">
        <v>99999</v>
      </c>
      <c r="GP60" s="132">
        <v>99999</v>
      </c>
      <c r="GQ60" s="28">
        <v>54</v>
      </c>
      <c r="GR60" s="128"/>
      <c r="GS60" s="55" t="str">
        <f t="shared" si="10"/>
        <v>NFS</v>
      </c>
      <c r="GT60" s="55" t="str">
        <f t="shared" si="37"/>
        <v>-</v>
      </c>
      <c r="GU60" s="29"/>
      <c r="GV60" s="56" t="str">
        <f t="shared" si="42"/>
        <v>,</v>
      </c>
      <c r="GW60" s="59" t="str">
        <f t="shared" si="38"/>
        <v>,</v>
      </c>
      <c r="GX60" s="29">
        <v>55</v>
      </c>
      <c r="GY60" s="5"/>
      <c r="GZ60" s="193" t="str">
        <f t="shared" si="73"/>
        <v/>
      </c>
      <c r="HA60" s="101" t="str">
        <v>0,0,0,0</v>
      </c>
      <c r="HB60" s="56">
        <f t="shared" si="66"/>
        <v>2</v>
      </c>
      <c r="HC60" s="56">
        <f t="shared" si="67"/>
        <v>4</v>
      </c>
      <c r="HD60" s="55">
        <f t="shared" si="60"/>
        <v>99999</v>
      </c>
      <c r="HE60" s="219">
        <f t="shared" si="13"/>
        <v>99999</v>
      </c>
      <c r="HF60" s="55">
        <f t="shared" si="14"/>
        <v>99999</v>
      </c>
      <c r="HG60" s="108" t="str">
        <f t="shared" si="15"/>
        <v>NFS</v>
      </c>
      <c r="HH60" s="85">
        <f t="shared" si="16"/>
        <v>0</v>
      </c>
      <c r="HI60" s="106" t="str">
        <f t="shared" si="17"/>
        <v/>
      </c>
      <c r="HJ60" s="29">
        <v>55</v>
      </c>
      <c r="HK60" s="85" t="str">
        <f t="shared" si="18"/>
        <v/>
      </c>
      <c r="HL60" s="85" t="str">
        <f t="shared" si="40"/>
        <v/>
      </c>
      <c r="HM60" s="55" t="str" cm="1">
        <f t="array" ref="HM60">IF(HJ60&lt;=$HH$1-1,IF(HK60&lt;&gt;HK59,INDEX($M$6:$GP$190,1,HL60+1),INDEX($M$6:$GP$190,MIN(HL60,HL59)+1,MAX(HL60,HL59)+1))+IF(HK60&lt;&gt;HK61,INDEX($M$6:$GP$190,1,HL60+1),0),"")</f>
        <v/>
      </c>
      <c r="HN60" s="29" t="str">
        <f>IF(HJ60&lt;=$HH$1-1,ROUND(#REF!,3)&amp;","&amp;#REF!,"")</f>
        <v/>
      </c>
      <c r="HO60" s="40"/>
      <c r="HP60" s="40"/>
      <c r="HQ60" s="40"/>
      <c r="HR60" s="40"/>
      <c r="HU60" s="75">
        <v>55</v>
      </c>
      <c r="HV60" s="77" t="str">
        <f t="shared" si="74"/>
        <v/>
      </c>
      <c r="HW60" s="78" t="str">
        <f t="shared" si="75"/>
        <v/>
      </c>
      <c r="HX60" s="166" t="str">
        <f t="shared" si="22"/>
        <v/>
      </c>
      <c r="HY60" s="68" t="str">
        <v>0,0,0,1</v>
      </c>
      <c r="HZ60" s="75">
        <f t="shared" si="68"/>
        <v>2</v>
      </c>
      <c r="IA60" s="75">
        <f t="shared" si="69"/>
        <v>4</v>
      </c>
      <c r="IB60" s="75">
        <f t="shared" si="62"/>
        <v>99999</v>
      </c>
      <c r="IC60" s="143">
        <f t="shared" si="26"/>
        <v>99999</v>
      </c>
      <c r="ID60" s="75">
        <f t="shared" si="43"/>
        <v>99999</v>
      </c>
      <c r="IE60" s="76">
        <f t="shared" si="27"/>
        <v>99999</v>
      </c>
      <c r="IF60" s="86">
        <f t="shared" si="76"/>
        <v>99999</v>
      </c>
      <c r="IG60" s="88">
        <f t="shared" si="77"/>
        <v>99999</v>
      </c>
      <c r="IH60" s="30">
        <f t="shared" si="30"/>
        <v>99999</v>
      </c>
      <c r="II60" s="55">
        <f t="shared" si="31"/>
        <v>99999</v>
      </c>
      <c r="IJ60" s="133" t="str">
        <f t="shared" si="78"/>
        <v>-</v>
      </c>
      <c r="IL60" s="146"/>
      <c r="IM60" s="146"/>
      <c r="IN60" s="146"/>
      <c r="IO60" s="141">
        <f t="shared" si="70"/>
        <v>99999</v>
      </c>
      <c r="IP60" s="75">
        <f t="shared" si="71"/>
        <v>99999</v>
      </c>
      <c r="IQ60" s="387" t="str">
        <f t="shared" si="61"/>
        <v>-</v>
      </c>
      <c r="IR60" s="142">
        <f t="shared" si="35"/>
        <v>99999</v>
      </c>
      <c r="IS60" s="146"/>
      <c r="IT60" s="389"/>
      <c r="IU60" s="389"/>
      <c r="IV60" s="146" t="b">
        <f>+IW54&lt;=49</f>
        <v>1</v>
      </c>
      <c r="IW60" s="7">
        <v>55</v>
      </c>
      <c r="IX60" s="1" t="str">
        <f t="shared" si="52"/>
        <v/>
      </c>
      <c r="IY60" s="7" t="str">
        <f t="shared" si="49"/>
        <v/>
      </c>
      <c r="IZ60" s="223" t="str" cm="1">
        <f t="array" ref="IZ60">IF(IW60&lt;=$HH$1-1,
IF(IX60&lt;&gt;IX59,
INDEX($M$6:$GP$190,1,IY60+1),INDEX($M$6:$GP$190,MIN(IY60,IY59)+1,MAX(IY60,IY59)+1))+IF(IX60&lt;&gt;IX61,INDEX($M$6:$GP$190,1,IY60+1),0),"")</f>
        <v/>
      </c>
      <c r="JA60" s="7" t="str">
        <f t="shared" si="50"/>
        <v/>
      </c>
    </row>
    <row r="61" spans="1:261" ht="16" x14ac:dyDescent="0.2">
      <c r="A61" s="217"/>
      <c r="B61" s="1">
        <v>56</v>
      </c>
      <c r="C61" s="188">
        <f t="shared" si="4"/>
        <v>0</v>
      </c>
      <c r="D61" s="54"/>
      <c r="E61" s="18" t="str">
        <f t="shared" si="6"/>
        <v/>
      </c>
      <c r="F61" s="1" t="str">
        <f t="shared" ca="1" si="7"/>
        <v/>
      </c>
      <c r="K61" s="7"/>
      <c r="L61" s="291">
        <v>55</v>
      </c>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t="s">
        <v>11</v>
      </c>
      <c r="BQ61" s="182">
        <v>99999</v>
      </c>
      <c r="BR61" s="182">
        <v>99999</v>
      </c>
      <c r="BS61" s="182">
        <v>99999</v>
      </c>
      <c r="BT61" s="182">
        <v>99999</v>
      </c>
      <c r="BU61" s="182">
        <v>99999</v>
      </c>
      <c r="BV61" s="182">
        <v>99999</v>
      </c>
      <c r="BW61" s="182">
        <v>99999</v>
      </c>
      <c r="BX61" s="182">
        <v>99999</v>
      </c>
      <c r="BY61" s="182">
        <v>99999</v>
      </c>
      <c r="BZ61" s="182">
        <v>99999</v>
      </c>
      <c r="CA61" s="182">
        <v>99999</v>
      </c>
      <c r="CB61" s="182">
        <v>99999</v>
      </c>
      <c r="CC61" s="182">
        <v>99999</v>
      </c>
      <c r="CD61" s="182">
        <v>99999</v>
      </c>
      <c r="CE61" s="182">
        <v>99999</v>
      </c>
      <c r="CF61" s="182">
        <v>99999</v>
      </c>
      <c r="CG61" s="182">
        <v>99999</v>
      </c>
      <c r="CH61" s="182">
        <v>99999</v>
      </c>
      <c r="CI61" s="182">
        <v>99999</v>
      </c>
      <c r="CJ61" s="182">
        <v>99999</v>
      </c>
      <c r="CK61" s="182">
        <v>99999</v>
      </c>
      <c r="CL61" s="182">
        <v>99999</v>
      </c>
      <c r="CM61" s="182">
        <v>99999</v>
      </c>
      <c r="CN61" s="182">
        <v>99999</v>
      </c>
      <c r="CO61" s="183">
        <v>99999</v>
      </c>
      <c r="CP61" s="183">
        <v>99999</v>
      </c>
      <c r="CQ61" s="183">
        <v>99999</v>
      </c>
      <c r="CR61" s="183">
        <v>99999</v>
      </c>
      <c r="CS61" s="183">
        <v>99999</v>
      </c>
      <c r="CT61" s="183">
        <v>99999</v>
      </c>
      <c r="CU61" s="183">
        <v>99999</v>
      </c>
      <c r="CV61" s="183">
        <v>99999</v>
      </c>
      <c r="CW61" s="183">
        <v>99999</v>
      </c>
      <c r="CX61" s="183">
        <v>99999</v>
      </c>
      <c r="CY61" s="183">
        <v>99999</v>
      </c>
      <c r="CZ61" s="183">
        <v>99999</v>
      </c>
      <c r="DA61" s="183">
        <v>99999</v>
      </c>
      <c r="DB61" s="183">
        <v>99999</v>
      </c>
      <c r="DC61" s="183">
        <v>99999</v>
      </c>
      <c r="DD61" s="183">
        <v>99999</v>
      </c>
      <c r="DE61" s="183">
        <v>99999</v>
      </c>
      <c r="DF61" s="183">
        <v>99999</v>
      </c>
      <c r="DG61" s="183">
        <v>99999</v>
      </c>
      <c r="DH61" s="183">
        <v>99999</v>
      </c>
      <c r="DI61" s="183">
        <v>99999</v>
      </c>
      <c r="DJ61" s="183">
        <v>99999</v>
      </c>
      <c r="DK61" s="183">
        <v>99999</v>
      </c>
      <c r="DL61" s="183">
        <v>99999</v>
      </c>
      <c r="DM61" s="183">
        <v>99999</v>
      </c>
      <c r="DN61" s="183">
        <v>99999</v>
      </c>
      <c r="DO61" s="183">
        <v>99999</v>
      </c>
      <c r="DP61" s="183">
        <v>99999</v>
      </c>
      <c r="DQ61" s="183">
        <v>99999</v>
      </c>
      <c r="DR61" s="183">
        <v>99999</v>
      </c>
      <c r="DS61" s="183">
        <v>99999</v>
      </c>
      <c r="DT61" s="183">
        <v>99999</v>
      </c>
      <c r="DU61" s="183">
        <v>99999</v>
      </c>
      <c r="DV61" s="183">
        <v>99999</v>
      </c>
      <c r="DW61" s="183">
        <v>99999</v>
      </c>
      <c r="DX61" s="183">
        <v>99999</v>
      </c>
      <c r="DY61" s="183">
        <v>99999</v>
      </c>
      <c r="DZ61" s="183">
        <v>99999</v>
      </c>
      <c r="EA61" s="183">
        <v>99999</v>
      </c>
      <c r="EB61" s="183">
        <v>99999</v>
      </c>
      <c r="EC61" s="183">
        <v>99999</v>
      </c>
      <c r="ED61" s="183">
        <v>99999</v>
      </c>
      <c r="EE61" s="183">
        <v>99999</v>
      </c>
      <c r="EF61" s="183">
        <v>99999</v>
      </c>
      <c r="EG61" s="183">
        <v>99999</v>
      </c>
      <c r="EH61" s="183">
        <v>99999</v>
      </c>
      <c r="EI61" s="183">
        <v>99999</v>
      </c>
      <c r="EJ61" s="183">
        <v>99999</v>
      </c>
      <c r="EK61" s="183">
        <v>99999</v>
      </c>
      <c r="EL61" s="183">
        <v>99999</v>
      </c>
      <c r="EM61" s="183">
        <v>99999</v>
      </c>
      <c r="EN61" s="183">
        <v>99999</v>
      </c>
      <c r="EO61" s="183">
        <v>99999</v>
      </c>
      <c r="EP61" s="183">
        <v>99999</v>
      </c>
      <c r="EQ61" s="183">
        <v>99999</v>
      </c>
      <c r="ER61" s="183">
        <v>99999</v>
      </c>
      <c r="ES61" s="183">
        <v>99999</v>
      </c>
      <c r="ET61" s="183">
        <v>99999</v>
      </c>
      <c r="EU61" s="183">
        <v>99999</v>
      </c>
      <c r="EV61" s="183">
        <v>99999</v>
      </c>
      <c r="EW61" s="183">
        <v>99999</v>
      </c>
      <c r="EX61" s="183">
        <v>99999</v>
      </c>
      <c r="EY61" s="183">
        <v>99999</v>
      </c>
      <c r="EZ61" s="183">
        <v>99999</v>
      </c>
      <c r="FA61" s="183">
        <v>99999</v>
      </c>
      <c r="FB61" s="183">
        <v>99999</v>
      </c>
      <c r="FC61" s="183">
        <v>99999</v>
      </c>
      <c r="FD61" s="183">
        <v>99999</v>
      </c>
      <c r="FE61" s="183">
        <v>99999</v>
      </c>
      <c r="FF61" s="183">
        <v>99999</v>
      </c>
      <c r="FG61" s="183">
        <v>99999</v>
      </c>
      <c r="FH61" s="183">
        <v>99999</v>
      </c>
      <c r="FI61" s="183">
        <v>99999</v>
      </c>
      <c r="FJ61" s="183">
        <v>99999</v>
      </c>
      <c r="FK61" s="183">
        <v>99999</v>
      </c>
      <c r="FL61" s="183">
        <v>99999</v>
      </c>
      <c r="FM61" s="183">
        <v>99999</v>
      </c>
      <c r="FN61" s="183">
        <v>99999</v>
      </c>
      <c r="FO61" s="183">
        <v>99999</v>
      </c>
      <c r="FP61" s="183">
        <v>99999</v>
      </c>
      <c r="FQ61" s="183">
        <v>99999</v>
      </c>
      <c r="FR61" s="183">
        <v>99999</v>
      </c>
      <c r="FS61" s="183">
        <v>99999</v>
      </c>
      <c r="FT61" s="183">
        <v>99999</v>
      </c>
      <c r="FU61" s="183">
        <v>99999</v>
      </c>
      <c r="FV61" s="183">
        <v>99999</v>
      </c>
      <c r="FW61" s="183">
        <v>99999</v>
      </c>
      <c r="FX61" s="183">
        <v>99999</v>
      </c>
      <c r="FY61" s="183">
        <v>99999</v>
      </c>
      <c r="FZ61" s="183">
        <v>99999</v>
      </c>
      <c r="GA61" s="183">
        <v>99999</v>
      </c>
      <c r="GB61" s="183">
        <v>99999</v>
      </c>
      <c r="GC61" s="183">
        <v>99999</v>
      </c>
      <c r="GD61" s="183">
        <v>99999</v>
      </c>
      <c r="GE61" s="183">
        <v>99999</v>
      </c>
      <c r="GF61" s="183">
        <v>99999</v>
      </c>
      <c r="GG61" s="183">
        <v>99999</v>
      </c>
      <c r="GH61" s="183">
        <v>99999</v>
      </c>
      <c r="GI61" s="132">
        <v>99999</v>
      </c>
      <c r="GJ61" s="132">
        <v>99999</v>
      </c>
      <c r="GK61" s="132">
        <v>99999</v>
      </c>
      <c r="GL61" s="132">
        <v>99999</v>
      </c>
      <c r="GM61" s="132">
        <v>99999</v>
      </c>
      <c r="GN61" s="132">
        <v>99999</v>
      </c>
      <c r="GO61" s="132">
        <v>99999</v>
      </c>
      <c r="GP61" s="132">
        <v>99999</v>
      </c>
      <c r="GQ61" s="28">
        <v>55</v>
      </c>
      <c r="GR61" s="128"/>
      <c r="GS61" s="55" t="str">
        <f t="shared" si="10"/>
        <v>NFS</v>
      </c>
      <c r="GT61" s="55" t="str">
        <f t="shared" si="37"/>
        <v>-</v>
      </c>
      <c r="GU61" s="29"/>
      <c r="GV61" s="56" t="str">
        <f t="shared" si="42"/>
        <v>,</v>
      </c>
      <c r="GW61" s="59" t="str">
        <f t="shared" si="38"/>
        <v>,</v>
      </c>
      <c r="GX61" s="29">
        <v>56</v>
      </c>
      <c r="GY61" s="5"/>
      <c r="GZ61" s="87" t="str">
        <f t="shared" si="73"/>
        <v/>
      </c>
      <c r="HA61" s="101" t="str">
        <v>0,0,0,0</v>
      </c>
      <c r="HB61" s="56">
        <f t="shared" si="66"/>
        <v>2</v>
      </c>
      <c r="HC61" s="56">
        <f t="shared" si="67"/>
        <v>4</v>
      </c>
      <c r="HD61" s="55">
        <f t="shared" si="60"/>
        <v>99999</v>
      </c>
      <c r="HE61" s="219">
        <f t="shared" si="13"/>
        <v>99999</v>
      </c>
      <c r="HF61" s="55">
        <f t="shared" si="14"/>
        <v>99999</v>
      </c>
      <c r="HG61" s="108" t="str">
        <f t="shared" si="15"/>
        <v>NFS</v>
      </c>
      <c r="HH61" s="85">
        <f t="shared" si="16"/>
        <v>0</v>
      </c>
      <c r="HI61" s="106" t="str">
        <f t="shared" si="17"/>
        <v/>
      </c>
      <c r="HJ61" s="29">
        <v>56</v>
      </c>
      <c r="HK61" s="85" t="str">
        <f t="shared" si="18"/>
        <v/>
      </c>
      <c r="HL61" s="85" t="str">
        <f t="shared" si="40"/>
        <v/>
      </c>
      <c r="HM61" s="55" t="str" cm="1">
        <f t="array" ref="HM61">IF(HJ61&lt;=$HH$1-1,IF(HK61&lt;&gt;HK60,INDEX($M$6:$GP$190,1,HL61+1),INDEX($M$6:$GP$190,MIN(HL61,HL60)+1,MAX(HL61,HL60)+1))+IF(HK61&lt;&gt;HK62,INDEX($M$6:$GP$190,1,HL61+1),0),"")</f>
        <v/>
      </c>
      <c r="HN61" s="29" t="str">
        <f>IF(HJ61&lt;=$HH$1-1,ROUND(#REF!,3)&amp;","&amp;#REF!,"")</f>
        <v/>
      </c>
      <c r="HO61" s="40"/>
      <c r="HP61" s="40"/>
      <c r="HQ61" s="40"/>
      <c r="HR61" s="40"/>
      <c r="HU61" s="75">
        <v>56</v>
      </c>
      <c r="HV61" s="77" t="str">
        <f t="shared" si="74"/>
        <v/>
      </c>
      <c r="HW61" s="78" t="str">
        <f t="shared" si="75"/>
        <v/>
      </c>
      <c r="HX61" s="88" t="str">
        <f t="shared" si="22"/>
        <v/>
      </c>
      <c r="HY61" s="68" t="str">
        <v>0,0,0,1</v>
      </c>
      <c r="HZ61" s="75">
        <f t="shared" si="68"/>
        <v>2</v>
      </c>
      <c r="IA61" s="75">
        <f t="shared" si="69"/>
        <v>4</v>
      </c>
      <c r="IB61" s="75">
        <f t="shared" si="62"/>
        <v>99999</v>
      </c>
      <c r="IC61" s="143">
        <f t="shared" si="26"/>
        <v>99999</v>
      </c>
      <c r="ID61" s="75">
        <f t="shared" si="43"/>
        <v>99999</v>
      </c>
      <c r="IE61" s="76">
        <f t="shared" si="27"/>
        <v>99999</v>
      </c>
      <c r="IF61" s="86">
        <f t="shared" si="76"/>
        <v>99999</v>
      </c>
      <c r="IG61" s="88">
        <f t="shared" si="77"/>
        <v>99999</v>
      </c>
      <c r="IH61" s="30">
        <f t="shared" si="30"/>
        <v>99999</v>
      </c>
      <c r="II61" s="55">
        <f t="shared" si="31"/>
        <v>99999</v>
      </c>
      <c r="IJ61" s="133" t="str">
        <f t="shared" si="78"/>
        <v>-</v>
      </c>
      <c r="IL61" s="146"/>
      <c r="IM61" s="146"/>
      <c r="IN61" s="146"/>
      <c r="IO61" s="141">
        <f t="shared" si="70"/>
        <v>99999</v>
      </c>
      <c r="IP61" s="75">
        <f t="shared" si="71"/>
        <v>99999</v>
      </c>
      <c r="IQ61" s="387" t="str">
        <f t="shared" si="61"/>
        <v>-</v>
      </c>
      <c r="IR61" s="142">
        <f t="shared" si="35"/>
        <v>99999</v>
      </c>
      <c r="IS61" s="146"/>
      <c r="IT61" s="389"/>
      <c r="IU61" s="389"/>
      <c r="IV61" s="146"/>
      <c r="IW61" s="7">
        <v>56</v>
      </c>
      <c r="IX61" s="1" t="str">
        <f t="shared" si="52"/>
        <v/>
      </c>
      <c r="IY61" s="7" t="str">
        <f t="shared" si="49"/>
        <v/>
      </c>
      <c r="IZ61" s="223" t="str" cm="1">
        <f t="array" ref="IZ61">IF(IW61&lt;=$HH$1-1,
IF(IX61&lt;&gt;IX60,
INDEX($M$6:$GP$190,1,IY61+1),INDEX($M$6:$GP$190,MIN(IY61,IY60)+1,MAX(IY61,IY60)+1))+IF(IX61&lt;&gt;IX62,INDEX($M$6:$GP$190,1,IY61+1),0),"")</f>
        <v/>
      </c>
      <c r="JA61" s="7" t="str">
        <f t="shared" si="50"/>
        <v/>
      </c>
    </row>
    <row r="62" spans="1:261" ht="16" x14ac:dyDescent="0.2">
      <c r="A62" s="217"/>
      <c r="B62" s="1">
        <v>57</v>
      </c>
      <c r="C62" s="188">
        <f t="shared" si="4"/>
        <v>0</v>
      </c>
      <c r="D62" s="54"/>
      <c r="E62" s="18" t="str">
        <f t="shared" si="6"/>
        <v/>
      </c>
      <c r="F62" s="1" t="str">
        <f t="shared" ca="1" si="7"/>
        <v/>
      </c>
      <c r="K62" s="7"/>
      <c r="L62" s="291">
        <v>56</v>
      </c>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t="s">
        <v>11</v>
      </c>
      <c r="BR62" s="182">
        <v>99999</v>
      </c>
      <c r="BS62" s="182">
        <v>99999</v>
      </c>
      <c r="BT62" s="182">
        <v>99999</v>
      </c>
      <c r="BU62" s="182">
        <v>99999</v>
      </c>
      <c r="BV62" s="182">
        <v>99999</v>
      </c>
      <c r="BW62" s="182">
        <v>99999</v>
      </c>
      <c r="BX62" s="182">
        <v>99999</v>
      </c>
      <c r="BY62" s="182">
        <v>99999</v>
      </c>
      <c r="BZ62" s="182">
        <v>99999</v>
      </c>
      <c r="CA62" s="182">
        <v>99999</v>
      </c>
      <c r="CB62" s="182">
        <v>99999</v>
      </c>
      <c r="CC62" s="182">
        <v>99999</v>
      </c>
      <c r="CD62" s="182">
        <v>99999</v>
      </c>
      <c r="CE62" s="182">
        <v>99999</v>
      </c>
      <c r="CF62" s="182">
        <v>99999</v>
      </c>
      <c r="CG62" s="182">
        <v>99999</v>
      </c>
      <c r="CH62" s="182">
        <v>99999</v>
      </c>
      <c r="CI62" s="182">
        <v>99999</v>
      </c>
      <c r="CJ62" s="182">
        <v>99999</v>
      </c>
      <c r="CK62" s="182">
        <v>99999</v>
      </c>
      <c r="CL62" s="182">
        <v>99999</v>
      </c>
      <c r="CM62" s="182">
        <v>99999</v>
      </c>
      <c r="CN62" s="182">
        <v>99999</v>
      </c>
      <c r="CO62" s="183">
        <v>99999</v>
      </c>
      <c r="CP62" s="183">
        <v>99999</v>
      </c>
      <c r="CQ62" s="183">
        <v>99999</v>
      </c>
      <c r="CR62" s="183">
        <v>99999</v>
      </c>
      <c r="CS62" s="183">
        <v>99999</v>
      </c>
      <c r="CT62" s="183">
        <v>99999</v>
      </c>
      <c r="CU62" s="183">
        <v>99999</v>
      </c>
      <c r="CV62" s="183">
        <v>99999</v>
      </c>
      <c r="CW62" s="183">
        <v>99999</v>
      </c>
      <c r="CX62" s="183">
        <v>99999</v>
      </c>
      <c r="CY62" s="183">
        <v>99999</v>
      </c>
      <c r="CZ62" s="183">
        <v>99999</v>
      </c>
      <c r="DA62" s="183">
        <v>99999</v>
      </c>
      <c r="DB62" s="183">
        <v>99999</v>
      </c>
      <c r="DC62" s="183">
        <v>99999</v>
      </c>
      <c r="DD62" s="183">
        <v>99999</v>
      </c>
      <c r="DE62" s="183">
        <v>99999</v>
      </c>
      <c r="DF62" s="183">
        <v>99999</v>
      </c>
      <c r="DG62" s="183">
        <v>99999</v>
      </c>
      <c r="DH62" s="183">
        <v>99999</v>
      </c>
      <c r="DI62" s="183">
        <v>99999</v>
      </c>
      <c r="DJ62" s="183">
        <v>99999</v>
      </c>
      <c r="DK62" s="183">
        <v>99999</v>
      </c>
      <c r="DL62" s="183">
        <v>99999</v>
      </c>
      <c r="DM62" s="183">
        <v>99999</v>
      </c>
      <c r="DN62" s="183">
        <v>99999</v>
      </c>
      <c r="DO62" s="183">
        <v>99999</v>
      </c>
      <c r="DP62" s="183">
        <v>99999</v>
      </c>
      <c r="DQ62" s="183">
        <v>99999</v>
      </c>
      <c r="DR62" s="183">
        <v>99999</v>
      </c>
      <c r="DS62" s="183">
        <v>99999</v>
      </c>
      <c r="DT62" s="183">
        <v>99999</v>
      </c>
      <c r="DU62" s="183">
        <v>99999</v>
      </c>
      <c r="DV62" s="183">
        <v>99999</v>
      </c>
      <c r="DW62" s="183">
        <v>99999</v>
      </c>
      <c r="DX62" s="183">
        <v>99999</v>
      </c>
      <c r="DY62" s="183">
        <v>99999</v>
      </c>
      <c r="DZ62" s="183">
        <v>99999</v>
      </c>
      <c r="EA62" s="183">
        <v>99999</v>
      </c>
      <c r="EB62" s="183">
        <v>99999</v>
      </c>
      <c r="EC62" s="183">
        <v>99999</v>
      </c>
      <c r="ED62" s="183">
        <v>99999</v>
      </c>
      <c r="EE62" s="183">
        <v>99999</v>
      </c>
      <c r="EF62" s="183">
        <v>99999</v>
      </c>
      <c r="EG62" s="183">
        <v>99999</v>
      </c>
      <c r="EH62" s="183">
        <v>99999</v>
      </c>
      <c r="EI62" s="183">
        <v>99999</v>
      </c>
      <c r="EJ62" s="183">
        <v>99999</v>
      </c>
      <c r="EK62" s="183">
        <v>99999</v>
      </c>
      <c r="EL62" s="183">
        <v>99999</v>
      </c>
      <c r="EM62" s="183">
        <v>99999</v>
      </c>
      <c r="EN62" s="183">
        <v>99999</v>
      </c>
      <c r="EO62" s="183">
        <v>99999</v>
      </c>
      <c r="EP62" s="183">
        <v>99999</v>
      </c>
      <c r="EQ62" s="183">
        <v>99999</v>
      </c>
      <c r="ER62" s="183">
        <v>99999</v>
      </c>
      <c r="ES62" s="183">
        <v>99999</v>
      </c>
      <c r="ET62" s="183">
        <v>99999</v>
      </c>
      <c r="EU62" s="183">
        <v>99999</v>
      </c>
      <c r="EV62" s="183">
        <v>99999</v>
      </c>
      <c r="EW62" s="183">
        <v>99999</v>
      </c>
      <c r="EX62" s="183">
        <v>99999</v>
      </c>
      <c r="EY62" s="183">
        <v>99999</v>
      </c>
      <c r="EZ62" s="183">
        <v>99999</v>
      </c>
      <c r="FA62" s="183">
        <v>99999</v>
      </c>
      <c r="FB62" s="183">
        <v>99999</v>
      </c>
      <c r="FC62" s="183">
        <v>99999</v>
      </c>
      <c r="FD62" s="183">
        <v>99999</v>
      </c>
      <c r="FE62" s="183">
        <v>99999</v>
      </c>
      <c r="FF62" s="183">
        <v>99999</v>
      </c>
      <c r="FG62" s="183">
        <v>99999</v>
      </c>
      <c r="FH62" s="183">
        <v>99999</v>
      </c>
      <c r="FI62" s="183">
        <v>99999</v>
      </c>
      <c r="FJ62" s="183">
        <v>99999</v>
      </c>
      <c r="FK62" s="183">
        <v>99999</v>
      </c>
      <c r="FL62" s="183">
        <v>99999</v>
      </c>
      <c r="FM62" s="183">
        <v>99999</v>
      </c>
      <c r="FN62" s="183">
        <v>99999</v>
      </c>
      <c r="FO62" s="183">
        <v>99999</v>
      </c>
      <c r="FP62" s="183">
        <v>99999</v>
      </c>
      <c r="FQ62" s="183">
        <v>99999</v>
      </c>
      <c r="FR62" s="183">
        <v>99999</v>
      </c>
      <c r="FS62" s="183">
        <v>99999</v>
      </c>
      <c r="FT62" s="183">
        <v>99999</v>
      </c>
      <c r="FU62" s="183">
        <v>99999</v>
      </c>
      <c r="FV62" s="183">
        <v>99999</v>
      </c>
      <c r="FW62" s="183">
        <v>99999</v>
      </c>
      <c r="FX62" s="183">
        <v>99999</v>
      </c>
      <c r="FY62" s="183">
        <v>99999</v>
      </c>
      <c r="FZ62" s="183">
        <v>99999</v>
      </c>
      <c r="GA62" s="183">
        <v>99999</v>
      </c>
      <c r="GB62" s="183">
        <v>99999</v>
      </c>
      <c r="GC62" s="183">
        <v>99999</v>
      </c>
      <c r="GD62" s="183">
        <v>99999</v>
      </c>
      <c r="GE62" s="183">
        <v>99999</v>
      </c>
      <c r="GF62" s="183">
        <v>99999</v>
      </c>
      <c r="GG62" s="183">
        <v>99999</v>
      </c>
      <c r="GH62" s="183">
        <v>99999</v>
      </c>
      <c r="GI62" s="132">
        <v>99999</v>
      </c>
      <c r="GJ62" s="132">
        <v>99999</v>
      </c>
      <c r="GK62" s="132">
        <v>99999</v>
      </c>
      <c r="GL62" s="132">
        <v>99999</v>
      </c>
      <c r="GM62" s="132">
        <v>99999</v>
      </c>
      <c r="GN62" s="132">
        <v>99999</v>
      </c>
      <c r="GO62" s="132">
        <v>99999</v>
      </c>
      <c r="GP62" s="132">
        <v>99999</v>
      </c>
      <c r="GQ62" s="28">
        <v>56</v>
      </c>
      <c r="GR62" s="128"/>
      <c r="GS62" s="55" t="str">
        <f t="shared" si="10"/>
        <v>NFS</v>
      </c>
      <c r="GT62" s="55" t="str">
        <f t="shared" si="37"/>
        <v>-</v>
      </c>
      <c r="GU62" s="29"/>
      <c r="GV62" s="56" t="str">
        <f t="shared" si="42"/>
        <v>,</v>
      </c>
      <c r="GW62" s="59" t="str">
        <f t="shared" si="38"/>
        <v>,</v>
      </c>
      <c r="GX62" s="29">
        <v>57</v>
      </c>
      <c r="GY62" s="5"/>
      <c r="GZ62" s="168" t="str">
        <f t="shared" si="73"/>
        <v/>
      </c>
      <c r="HA62" s="101" t="str">
        <v>0,0,0,0</v>
      </c>
      <c r="HB62" s="56">
        <f t="shared" si="66"/>
        <v>2</v>
      </c>
      <c r="HC62" s="56">
        <f t="shared" si="67"/>
        <v>4</v>
      </c>
      <c r="HD62" s="55">
        <f t="shared" si="60"/>
        <v>99999</v>
      </c>
      <c r="HE62" s="219">
        <f t="shared" si="13"/>
        <v>99999</v>
      </c>
      <c r="HF62" s="55">
        <f t="shared" si="14"/>
        <v>99999</v>
      </c>
      <c r="HG62" s="108" t="str">
        <f t="shared" si="15"/>
        <v>NFS</v>
      </c>
      <c r="HH62" s="85">
        <f t="shared" si="16"/>
        <v>0</v>
      </c>
      <c r="HI62" s="106" t="str">
        <f t="shared" si="17"/>
        <v/>
      </c>
      <c r="HJ62" s="29">
        <v>57</v>
      </c>
      <c r="HK62" s="85" t="str">
        <f t="shared" si="18"/>
        <v/>
      </c>
      <c r="HL62" s="85" t="str">
        <f t="shared" si="40"/>
        <v/>
      </c>
      <c r="HM62" s="55" t="str" cm="1">
        <f t="array" ref="HM62">IF(HJ62&lt;=$HH$1-1,IF(HK62&lt;&gt;HK61,INDEX($M$6:$GP$190,1,HL62+1),INDEX($M$6:$GP$190,MIN(HL62,HL61)+1,MAX(HL62,HL61)+1))+IF(HK62&lt;&gt;HK63,INDEX($M$6:$GP$190,1,HL62+1),0),"")</f>
        <v/>
      </c>
      <c r="HN62" s="29" t="str">
        <f>IF(HJ62&lt;=$HH$1-1,ROUND(#REF!,3)&amp;","&amp;#REF!,"")</f>
        <v/>
      </c>
      <c r="HO62" s="40"/>
      <c r="HP62" s="40"/>
      <c r="HQ62" s="40"/>
      <c r="HR62" s="40"/>
      <c r="HU62" s="75">
        <v>57</v>
      </c>
      <c r="HV62" s="77" t="str">
        <f t="shared" si="74"/>
        <v/>
      </c>
      <c r="HW62" s="78" t="str">
        <f t="shared" si="75"/>
        <v/>
      </c>
      <c r="HX62" s="88" t="str">
        <f t="shared" si="22"/>
        <v/>
      </c>
      <c r="HY62" s="68" t="str">
        <v>0,0,0,1</v>
      </c>
      <c r="HZ62" s="75">
        <f t="shared" si="68"/>
        <v>2</v>
      </c>
      <c r="IA62" s="75">
        <f t="shared" si="69"/>
        <v>4</v>
      </c>
      <c r="IB62" s="75">
        <f t="shared" si="62"/>
        <v>99999</v>
      </c>
      <c r="IC62" s="143">
        <f t="shared" si="26"/>
        <v>99999</v>
      </c>
      <c r="ID62" s="75">
        <f t="shared" si="43"/>
        <v>99999</v>
      </c>
      <c r="IE62" s="76">
        <f t="shared" si="27"/>
        <v>99999</v>
      </c>
      <c r="IF62" s="86">
        <f t="shared" si="76"/>
        <v>99999</v>
      </c>
      <c r="IG62" s="88">
        <f t="shared" si="77"/>
        <v>99999</v>
      </c>
      <c r="IH62" s="30">
        <f t="shared" si="30"/>
        <v>99999</v>
      </c>
      <c r="II62" s="55">
        <f t="shared" si="31"/>
        <v>99999</v>
      </c>
      <c r="IJ62" s="133" t="str">
        <f t="shared" si="78"/>
        <v>-</v>
      </c>
      <c r="IL62" s="146"/>
      <c r="IM62" s="146"/>
      <c r="IN62" s="146"/>
      <c r="IO62" s="141">
        <f t="shared" si="70"/>
        <v>99999</v>
      </c>
      <c r="IP62" s="75">
        <f t="shared" si="71"/>
        <v>99999</v>
      </c>
      <c r="IQ62" s="387" t="str">
        <f t="shared" si="61"/>
        <v>-</v>
      </c>
      <c r="IR62" s="142">
        <f t="shared" si="35"/>
        <v>99999</v>
      </c>
      <c r="IS62" s="146"/>
      <c r="IT62" s="389"/>
      <c r="IU62" s="389"/>
      <c r="IV62" s="146"/>
      <c r="IW62" s="7">
        <v>57</v>
      </c>
      <c r="IX62" s="1" t="str">
        <f t="shared" si="52"/>
        <v/>
      </c>
      <c r="IY62" s="7" t="str">
        <f t="shared" si="49"/>
        <v/>
      </c>
      <c r="IZ62" s="223" t="str" cm="1">
        <f t="array" ref="IZ62">IF(IW62&lt;=$HH$1-1,
IF(IX62&lt;&gt;IX61,
INDEX($M$6:$GP$190,1,IY62+1),INDEX($M$6:$GP$190,MIN(IY62,IY61)+1,MAX(IY62,IY61)+1))+IF(IX62&lt;&gt;IX63,INDEX($M$6:$GP$190,1,IY62+1),0),"")</f>
        <v/>
      </c>
      <c r="JA62" s="7" t="str">
        <f t="shared" si="50"/>
        <v/>
      </c>
    </row>
    <row r="63" spans="1:261" ht="16" x14ac:dyDescent="0.2">
      <c r="A63" s="217"/>
      <c r="B63" s="1">
        <v>58</v>
      </c>
      <c r="C63" s="188">
        <f t="shared" si="4"/>
        <v>0</v>
      </c>
      <c r="D63" s="54"/>
      <c r="E63" s="18" t="str">
        <f t="shared" si="6"/>
        <v/>
      </c>
      <c r="F63" s="1" t="str">
        <f t="shared" ca="1" si="7"/>
        <v/>
      </c>
      <c r="K63" s="7"/>
      <c r="L63" s="291">
        <v>57</v>
      </c>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t="s">
        <v>11</v>
      </c>
      <c r="BS63" s="182">
        <v>99999</v>
      </c>
      <c r="BT63" s="182">
        <v>99999</v>
      </c>
      <c r="BU63" s="182">
        <v>99999</v>
      </c>
      <c r="BV63" s="182">
        <v>99999</v>
      </c>
      <c r="BW63" s="182">
        <v>99999</v>
      </c>
      <c r="BX63" s="182">
        <v>99999</v>
      </c>
      <c r="BY63" s="182">
        <v>99999</v>
      </c>
      <c r="BZ63" s="182">
        <v>99999</v>
      </c>
      <c r="CA63" s="182">
        <v>99999</v>
      </c>
      <c r="CB63" s="182">
        <v>99999</v>
      </c>
      <c r="CC63" s="182">
        <v>99999</v>
      </c>
      <c r="CD63" s="182">
        <v>99999</v>
      </c>
      <c r="CE63" s="182">
        <v>99999</v>
      </c>
      <c r="CF63" s="182">
        <v>99999</v>
      </c>
      <c r="CG63" s="182">
        <v>99999</v>
      </c>
      <c r="CH63" s="182">
        <v>99999</v>
      </c>
      <c r="CI63" s="182">
        <v>99999</v>
      </c>
      <c r="CJ63" s="182">
        <v>99999</v>
      </c>
      <c r="CK63" s="182">
        <v>99999</v>
      </c>
      <c r="CL63" s="182">
        <v>99999</v>
      </c>
      <c r="CM63" s="182">
        <v>99999</v>
      </c>
      <c r="CN63" s="182">
        <v>99999</v>
      </c>
      <c r="CO63" s="183">
        <v>99999</v>
      </c>
      <c r="CP63" s="183">
        <v>99999</v>
      </c>
      <c r="CQ63" s="183">
        <v>99999</v>
      </c>
      <c r="CR63" s="183">
        <v>99999</v>
      </c>
      <c r="CS63" s="183">
        <v>99999</v>
      </c>
      <c r="CT63" s="183">
        <v>99999</v>
      </c>
      <c r="CU63" s="183">
        <v>99999</v>
      </c>
      <c r="CV63" s="183">
        <v>99999</v>
      </c>
      <c r="CW63" s="183">
        <v>99999</v>
      </c>
      <c r="CX63" s="183">
        <v>99999</v>
      </c>
      <c r="CY63" s="183">
        <v>99999</v>
      </c>
      <c r="CZ63" s="183">
        <v>99999</v>
      </c>
      <c r="DA63" s="183">
        <v>99999</v>
      </c>
      <c r="DB63" s="183">
        <v>99999</v>
      </c>
      <c r="DC63" s="183">
        <v>99999</v>
      </c>
      <c r="DD63" s="183">
        <v>99999</v>
      </c>
      <c r="DE63" s="183">
        <v>99999</v>
      </c>
      <c r="DF63" s="183">
        <v>99999</v>
      </c>
      <c r="DG63" s="183">
        <v>99999</v>
      </c>
      <c r="DH63" s="183">
        <v>99999</v>
      </c>
      <c r="DI63" s="183">
        <v>99999</v>
      </c>
      <c r="DJ63" s="183">
        <v>99999</v>
      </c>
      <c r="DK63" s="183">
        <v>99999</v>
      </c>
      <c r="DL63" s="183">
        <v>99999</v>
      </c>
      <c r="DM63" s="183">
        <v>99999</v>
      </c>
      <c r="DN63" s="183">
        <v>99999</v>
      </c>
      <c r="DO63" s="183">
        <v>99999</v>
      </c>
      <c r="DP63" s="183">
        <v>99999</v>
      </c>
      <c r="DQ63" s="183">
        <v>99999</v>
      </c>
      <c r="DR63" s="183">
        <v>99999</v>
      </c>
      <c r="DS63" s="183">
        <v>99999</v>
      </c>
      <c r="DT63" s="183">
        <v>99999</v>
      </c>
      <c r="DU63" s="183">
        <v>99999</v>
      </c>
      <c r="DV63" s="183">
        <v>99999</v>
      </c>
      <c r="DW63" s="183">
        <v>99999</v>
      </c>
      <c r="DX63" s="183">
        <v>99999</v>
      </c>
      <c r="DY63" s="183">
        <v>99999</v>
      </c>
      <c r="DZ63" s="183">
        <v>99999</v>
      </c>
      <c r="EA63" s="183">
        <v>99999</v>
      </c>
      <c r="EB63" s="183">
        <v>99999</v>
      </c>
      <c r="EC63" s="183">
        <v>99999</v>
      </c>
      <c r="ED63" s="183">
        <v>99999</v>
      </c>
      <c r="EE63" s="183">
        <v>99999</v>
      </c>
      <c r="EF63" s="183">
        <v>99999</v>
      </c>
      <c r="EG63" s="183">
        <v>99999</v>
      </c>
      <c r="EH63" s="183">
        <v>99999</v>
      </c>
      <c r="EI63" s="183">
        <v>99999</v>
      </c>
      <c r="EJ63" s="183">
        <v>99999</v>
      </c>
      <c r="EK63" s="183">
        <v>99999</v>
      </c>
      <c r="EL63" s="183">
        <v>99999</v>
      </c>
      <c r="EM63" s="183">
        <v>99999</v>
      </c>
      <c r="EN63" s="183">
        <v>99999</v>
      </c>
      <c r="EO63" s="183">
        <v>99999</v>
      </c>
      <c r="EP63" s="183">
        <v>99999</v>
      </c>
      <c r="EQ63" s="183">
        <v>99999</v>
      </c>
      <c r="ER63" s="183">
        <v>99999</v>
      </c>
      <c r="ES63" s="183">
        <v>99999</v>
      </c>
      <c r="ET63" s="183">
        <v>99999</v>
      </c>
      <c r="EU63" s="183">
        <v>99999</v>
      </c>
      <c r="EV63" s="183">
        <v>99999</v>
      </c>
      <c r="EW63" s="183">
        <v>99999</v>
      </c>
      <c r="EX63" s="183">
        <v>99999</v>
      </c>
      <c r="EY63" s="183">
        <v>99999</v>
      </c>
      <c r="EZ63" s="183">
        <v>99999</v>
      </c>
      <c r="FA63" s="183">
        <v>99999</v>
      </c>
      <c r="FB63" s="183">
        <v>99999</v>
      </c>
      <c r="FC63" s="183">
        <v>99999</v>
      </c>
      <c r="FD63" s="183">
        <v>99999</v>
      </c>
      <c r="FE63" s="183">
        <v>99999</v>
      </c>
      <c r="FF63" s="183">
        <v>99999</v>
      </c>
      <c r="FG63" s="183">
        <v>99999</v>
      </c>
      <c r="FH63" s="183">
        <v>99999</v>
      </c>
      <c r="FI63" s="183">
        <v>99999</v>
      </c>
      <c r="FJ63" s="183">
        <v>99999</v>
      </c>
      <c r="FK63" s="183">
        <v>99999</v>
      </c>
      <c r="FL63" s="183">
        <v>99999</v>
      </c>
      <c r="FM63" s="183">
        <v>99999</v>
      </c>
      <c r="FN63" s="183">
        <v>99999</v>
      </c>
      <c r="FO63" s="183">
        <v>99999</v>
      </c>
      <c r="FP63" s="183">
        <v>99999</v>
      </c>
      <c r="FQ63" s="183">
        <v>99999</v>
      </c>
      <c r="FR63" s="183">
        <v>99999</v>
      </c>
      <c r="FS63" s="183">
        <v>99999</v>
      </c>
      <c r="FT63" s="183">
        <v>99999</v>
      </c>
      <c r="FU63" s="183">
        <v>99999</v>
      </c>
      <c r="FV63" s="183">
        <v>99999</v>
      </c>
      <c r="FW63" s="183">
        <v>99999</v>
      </c>
      <c r="FX63" s="183">
        <v>99999</v>
      </c>
      <c r="FY63" s="183">
        <v>99999</v>
      </c>
      <c r="FZ63" s="183">
        <v>99999</v>
      </c>
      <c r="GA63" s="183">
        <v>99999</v>
      </c>
      <c r="GB63" s="183">
        <v>99999</v>
      </c>
      <c r="GC63" s="183">
        <v>99999</v>
      </c>
      <c r="GD63" s="183">
        <v>99999</v>
      </c>
      <c r="GE63" s="183">
        <v>99999</v>
      </c>
      <c r="GF63" s="183">
        <v>99999</v>
      </c>
      <c r="GG63" s="183">
        <v>99999</v>
      </c>
      <c r="GH63" s="183">
        <v>99999</v>
      </c>
      <c r="GI63" s="132">
        <v>99999</v>
      </c>
      <c r="GJ63" s="132">
        <v>99999</v>
      </c>
      <c r="GK63" s="132">
        <v>99999</v>
      </c>
      <c r="GL63" s="132">
        <v>99999</v>
      </c>
      <c r="GM63" s="132">
        <v>99999</v>
      </c>
      <c r="GN63" s="132">
        <v>99999</v>
      </c>
      <c r="GO63" s="132">
        <v>99999</v>
      </c>
      <c r="GP63" s="132">
        <v>99999</v>
      </c>
      <c r="GQ63" s="28">
        <v>57</v>
      </c>
      <c r="GR63" s="128"/>
      <c r="GS63" s="55" t="str">
        <f t="shared" si="10"/>
        <v>NFS</v>
      </c>
      <c r="GT63" s="55" t="str">
        <f t="shared" si="37"/>
        <v>-</v>
      </c>
      <c r="GU63" s="29"/>
      <c r="GV63" s="56" t="str">
        <f t="shared" si="42"/>
        <v>,</v>
      </c>
      <c r="GW63" s="59" t="str">
        <f t="shared" si="38"/>
        <v>,</v>
      </c>
      <c r="GX63" s="29">
        <v>58</v>
      </c>
      <c r="GY63" s="5"/>
      <c r="GZ63" s="168" t="str">
        <f t="shared" si="73"/>
        <v/>
      </c>
      <c r="HA63" s="101" t="str">
        <v>0,0,0,0</v>
      </c>
      <c r="HB63" s="56">
        <f t="shared" si="66"/>
        <v>2</v>
      </c>
      <c r="HC63" s="56">
        <f t="shared" si="67"/>
        <v>4</v>
      </c>
      <c r="HD63" s="55">
        <f t="shared" si="60"/>
        <v>99999</v>
      </c>
      <c r="HE63" s="219">
        <f t="shared" si="13"/>
        <v>99999</v>
      </c>
      <c r="HF63" s="55">
        <f t="shared" si="14"/>
        <v>99999</v>
      </c>
      <c r="HG63" s="108" t="str">
        <f t="shared" si="15"/>
        <v>NFS</v>
      </c>
      <c r="HH63" s="85">
        <f t="shared" si="16"/>
        <v>0</v>
      </c>
      <c r="HI63" s="106" t="str">
        <f t="shared" si="17"/>
        <v/>
      </c>
      <c r="HJ63" s="29">
        <v>58</v>
      </c>
      <c r="HK63" s="85" t="str">
        <f t="shared" si="18"/>
        <v/>
      </c>
      <c r="HL63" s="85" t="str">
        <f t="shared" si="40"/>
        <v/>
      </c>
      <c r="HM63" s="55" t="str" cm="1">
        <f t="array" ref="HM63">IF(HJ63&lt;=$HH$1-1,IF(HK63&lt;&gt;HK62,INDEX($M$6:$GP$190,1,HL63+1),INDEX($M$6:$GP$190,MIN(HL63,HL62)+1,MAX(HL63,HL62)+1))+IF(HK63&lt;&gt;HK64,INDEX($M$6:$GP$190,1,HL63+1),0),"")</f>
        <v/>
      </c>
      <c r="HN63" s="29" t="str">
        <f>IF(HJ63&lt;=$HH$1-1,ROUND(#REF!,3)&amp;","&amp;#REF!,"")</f>
        <v/>
      </c>
      <c r="HO63" s="40"/>
      <c r="HP63" s="40"/>
      <c r="HQ63" s="40"/>
      <c r="HR63" s="40"/>
      <c r="HU63" s="75">
        <v>58</v>
      </c>
      <c r="HV63" s="77" t="str">
        <f t="shared" si="74"/>
        <v/>
      </c>
      <c r="HW63" s="78" t="str">
        <f t="shared" si="75"/>
        <v/>
      </c>
      <c r="HX63" s="88" t="str">
        <f t="shared" si="22"/>
        <v/>
      </c>
      <c r="HY63" s="68" t="str">
        <v>0,0,0,1</v>
      </c>
      <c r="HZ63" s="75">
        <f t="shared" si="68"/>
        <v>2</v>
      </c>
      <c r="IA63" s="75">
        <f t="shared" si="69"/>
        <v>4</v>
      </c>
      <c r="IB63" s="75">
        <f t="shared" si="62"/>
        <v>99999</v>
      </c>
      <c r="IC63" s="143">
        <f t="shared" si="26"/>
        <v>99999</v>
      </c>
      <c r="ID63" s="75">
        <f t="shared" si="43"/>
        <v>99999</v>
      </c>
      <c r="IE63" s="76">
        <f t="shared" si="27"/>
        <v>99999</v>
      </c>
      <c r="IF63" s="86">
        <f t="shared" si="76"/>
        <v>99999</v>
      </c>
      <c r="IG63" s="88">
        <f t="shared" si="77"/>
        <v>99999</v>
      </c>
      <c r="IH63" s="30">
        <f t="shared" si="30"/>
        <v>99999</v>
      </c>
      <c r="II63" s="55">
        <f t="shared" si="31"/>
        <v>99999</v>
      </c>
      <c r="IJ63" s="133" t="str">
        <f t="shared" si="78"/>
        <v>-</v>
      </c>
      <c r="IL63" s="146"/>
      <c r="IM63" s="146"/>
      <c r="IN63" s="146"/>
      <c r="IO63" s="141">
        <f t="shared" si="70"/>
        <v>99999</v>
      </c>
      <c r="IP63" s="75">
        <f t="shared" si="71"/>
        <v>99999</v>
      </c>
      <c r="IQ63" s="387" t="str">
        <f t="shared" si="61"/>
        <v>-</v>
      </c>
      <c r="IR63" s="142">
        <f t="shared" si="35"/>
        <v>99999</v>
      </c>
      <c r="IS63" s="146"/>
      <c r="IT63" s="389"/>
      <c r="IU63" s="389"/>
      <c r="IV63" s="146"/>
      <c r="IW63" s="7">
        <v>58</v>
      </c>
      <c r="IX63" s="1" t="str">
        <f t="shared" si="52"/>
        <v/>
      </c>
      <c r="IY63" s="7" t="str">
        <f t="shared" si="49"/>
        <v/>
      </c>
      <c r="IZ63" s="223" t="str" cm="1">
        <f t="array" ref="IZ63">IF(IW63&lt;=$HH$1-1,
IF(IX63&lt;&gt;IX62,
INDEX($M$6:$GP$190,1,IY63+1),INDEX($M$6:$GP$190,MIN(IY63,IY62)+1,MAX(IY63,IY62)+1))+IF(IX63&lt;&gt;IX64,INDEX($M$6:$GP$190,1,IY63+1),0),"")</f>
        <v/>
      </c>
      <c r="JA63" s="7" t="str">
        <f t="shared" si="50"/>
        <v/>
      </c>
    </row>
    <row r="64" spans="1:261" ht="16" x14ac:dyDescent="0.2">
      <c r="A64" s="217"/>
      <c r="B64" s="1">
        <v>59</v>
      </c>
      <c r="C64" s="188">
        <f t="shared" si="4"/>
        <v>0</v>
      </c>
      <c r="D64" s="54"/>
      <c r="E64" s="18" t="str">
        <f t="shared" si="6"/>
        <v/>
      </c>
      <c r="F64" s="1" t="str">
        <f t="shared" ca="1" si="7"/>
        <v/>
      </c>
      <c r="K64" s="7"/>
      <c r="L64" s="291">
        <v>58</v>
      </c>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t="s">
        <v>11</v>
      </c>
      <c r="BT64" s="182">
        <v>99999</v>
      </c>
      <c r="BU64" s="182">
        <v>99999</v>
      </c>
      <c r="BV64" s="182">
        <v>99999</v>
      </c>
      <c r="BW64" s="182">
        <v>99999</v>
      </c>
      <c r="BX64" s="182">
        <v>99999</v>
      </c>
      <c r="BY64" s="182">
        <v>99999</v>
      </c>
      <c r="BZ64" s="182">
        <v>99999</v>
      </c>
      <c r="CA64" s="182">
        <v>99999</v>
      </c>
      <c r="CB64" s="182">
        <v>99999</v>
      </c>
      <c r="CC64" s="182">
        <v>99999</v>
      </c>
      <c r="CD64" s="182">
        <v>99999</v>
      </c>
      <c r="CE64" s="182">
        <v>99999</v>
      </c>
      <c r="CF64" s="182">
        <v>99999</v>
      </c>
      <c r="CG64" s="182">
        <v>99999</v>
      </c>
      <c r="CH64" s="182">
        <v>99999</v>
      </c>
      <c r="CI64" s="182">
        <v>99999</v>
      </c>
      <c r="CJ64" s="182">
        <v>99999</v>
      </c>
      <c r="CK64" s="182">
        <v>99999</v>
      </c>
      <c r="CL64" s="182">
        <v>99999</v>
      </c>
      <c r="CM64" s="182">
        <v>99999</v>
      </c>
      <c r="CN64" s="182">
        <v>99999</v>
      </c>
      <c r="CO64" s="183">
        <v>99999</v>
      </c>
      <c r="CP64" s="183">
        <v>99999</v>
      </c>
      <c r="CQ64" s="183">
        <v>99999</v>
      </c>
      <c r="CR64" s="183">
        <v>99999</v>
      </c>
      <c r="CS64" s="183">
        <v>99999</v>
      </c>
      <c r="CT64" s="183">
        <v>99999</v>
      </c>
      <c r="CU64" s="183">
        <v>99999</v>
      </c>
      <c r="CV64" s="183">
        <v>99999</v>
      </c>
      <c r="CW64" s="183">
        <v>99999</v>
      </c>
      <c r="CX64" s="183">
        <v>99999</v>
      </c>
      <c r="CY64" s="183">
        <v>99999</v>
      </c>
      <c r="CZ64" s="183">
        <v>99999</v>
      </c>
      <c r="DA64" s="183">
        <v>99999</v>
      </c>
      <c r="DB64" s="183">
        <v>99999</v>
      </c>
      <c r="DC64" s="183">
        <v>99999</v>
      </c>
      <c r="DD64" s="183">
        <v>99999</v>
      </c>
      <c r="DE64" s="183">
        <v>99999</v>
      </c>
      <c r="DF64" s="183">
        <v>99999</v>
      </c>
      <c r="DG64" s="183">
        <v>99999</v>
      </c>
      <c r="DH64" s="183">
        <v>99999</v>
      </c>
      <c r="DI64" s="183">
        <v>99999</v>
      </c>
      <c r="DJ64" s="183">
        <v>99999</v>
      </c>
      <c r="DK64" s="183">
        <v>99999</v>
      </c>
      <c r="DL64" s="183">
        <v>99999</v>
      </c>
      <c r="DM64" s="183">
        <v>99999</v>
      </c>
      <c r="DN64" s="183">
        <v>99999</v>
      </c>
      <c r="DO64" s="183">
        <v>99999</v>
      </c>
      <c r="DP64" s="183">
        <v>99999</v>
      </c>
      <c r="DQ64" s="183">
        <v>99999</v>
      </c>
      <c r="DR64" s="183">
        <v>99999</v>
      </c>
      <c r="DS64" s="183">
        <v>99999</v>
      </c>
      <c r="DT64" s="183">
        <v>99999</v>
      </c>
      <c r="DU64" s="183">
        <v>99999</v>
      </c>
      <c r="DV64" s="183">
        <v>99999</v>
      </c>
      <c r="DW64" s="183">
        <v>99999</v>
      </c>
      <c r="DX64" s="183">
        <v>99999</v>
      </c>
      <c r="DY64" s="183">
        <v>99999</v>
      </c>
      <c r="DZ64" s="183">
        <v>99999</v>
      </c>
      <c r="EA64" s="183">
        <v>99999</v>
      </c>
      <c r="EB64" s="183">
        <v>99999</v>
      </c>
      <c r="EC64" s="183">
        <v>99999</v>
      </c>
      <c r="ED64" s="183">
        <v>99999</v>
      </c>
      <c r="EE64" s="183">
        <v>99999</v>
      </c>
      <c r="EF64" s="183">
        <v>99999</v>
      </c>
      <c r="EG64" s="183">
        <v>99999</v>
      </c>
      <c r="EH64" s="183">
        <v>99999</v>
      </c>
      <c r="EI64" s="183">
        <v>99999</v>
      </c>
      <c r="EJ64" s="183">
        <v>99999</v>
      </c>
      <c r="EK64" s="183">
        <v>99999</v>
      </c>
      <c r="EL64" s="183">
        <v>99999</v>
      </c>
      <c r="EM64" s="183">
        <v>99999</v>
      </c>
      <c r="EN64" s="183">
        <v>99999</v>
      </c>
      <c r="EO64" s="183">
        <v>99999</v>
      </c>
      <c r="EP64" s="183">
        <v>99999</v>
      </c>
      <c r="EQ64" s="183">
        <v>99999</v>
      </c>
      <c r="ER64" s="183">
        <v>99999</v>
      </c>
      <c r="ES64" s="183">
        <v>99999</v>
      </c>
      <c r="ET64" s="183">
        <v>99999</v>
      </c>
      <c r="EU64" s="183">
        <v>99999</v>
      </c>
      <c r="EV64" s="183">
        <v>99999</v>
      </c>
      <c r="EW64" s="183">
        <v>99999</v>
      </c>
      <c r="EX64" s="183">
        <v>99999</v>
      </c>
      <c r="EY64" s="183">
        <v>99999</v>
      </c>
      <c r="EZ64" s="183">
        <v>99999</v>
      </c>
      <c r="FA64" s="183">
        <v>99999</v>
      </c>
      <c r="FB64" s="183">
        <v>99999</v>
      </c>
      <c r="FC64" s="183">
        <v>99999</v>
      </c>
      <c r="FD64" s="183">
        <v>99999</v>
      </c>
      <c r="FE64" s="183">
        <v>99999</v>
      </c>
      <c r="FF64" s="183">
        <v>99999</v>
      </c>
      <c r="FG64" s="183">
        <v>99999</v>
      </c>
      <c r="FH64" s="183">
        <v>99999</v>
      </c>
      <c r="FI64" s="183">
        <v>99999</v>
      </c>
      <c r="FJ64" s="183">
        <v>99999</v>
      </c>
      <c r="FK64" s="183">
        <v>99999</v>
      </c>
      <c r="FL64" s="183">
        <v>99999</v>
      </c>
      <c r="FM64" s="183">
        <v>99999</v>
      </c>
      <c r="FN64" s="183">
        <v>99999</v>
      </c>
      <c r="FO64" s="183">
        <v>99999</v>
      </c>
      <c r="FP64" s="183">
        <v>99999</v>
      </c>
      <c r="FQ64" s="183">
        <v>99999</v>
      </c>
      <c r="FR64" s="183">
        <v>99999</v>
      </c>
      <c r="FS64" s="183">
        <v>99999</v>
      </c>
      <c r="FT64" s="183">
        <v>99999</v>
      </c>
      <c r="FU64" s="183">
        <v>99999</v>
      </c>
      <c r="FV64" s="183">
        <v>99999</v>
      </c>
      <c r="FW64" s="183">
        <v>99999</v>
      </c>
      <c r="FX64" s="183">
        <v>99999</v>
      </c>
      <c r="FY64" s="183">
        <v>99999</v>
      </c>
      <c r="FZ64" s="183">
        <v>99999</v>
      </c>
      <c r="GA64" s="183">
        <v>99999</v>
      </c>
      <c r="GB64" s="183">
        <v>99999</v>
      </c>
      <c r="GC64" s="183">
        <v>99999</v>
      </c>
      <c r="GD64" s="183">
        <v>99999</v>
      </c>
      <c r="GE64" s="183">
        <v>99999</v>
      </c>
      <c r="GF64" s="183">
        <v>99999</v>
      </c>
      <c r="GG64" s="183">
        <v>99999</v>
      </c>
      <c r="GH64" s="183">
        <v>99999</v>
      </c>
      <c r="GI64" s="132">
        <v>99999</v>
      </c>
      <c r="GJ64" s="132">
        <v>99999</v>
      </c>
      <c r="GK64" s="132">
        <v>99999</v>
      </c>
      <c r="GL64" s="132">
        <v>99999</v>
      </c>
      <c r="GM64" s="132">
        <v>99999</v>
      </c>
      <c r="GN64" s="132">
        <v>99999</v>
      </c>
      <c r="GO64" s="132">
        <v>99999</v>
      </c>
      <c r="GP64" s="132">
        <v>99999</v>
      </c>
      <c r="GQ64" s="28">
        <v>58</v>
      </c>
      <c r="GR64" s="128"/>
      <c r="GS64" s="55" t="str">
        <f t="shared" si="10"/>
        <v>NFS</v>
      </c>
      <c r="GT64" s="55" t="str">
        <f t="shared" si="37"/>
        <v>-</v>
      </c>
      <c r="GU64" s="29"/>
      <c r="GV64" s="56" t="str">
        <f t="shared" si="42"/>
        <v>,</v>
      </c>
      <c r="GW64" s="59" t="str">
        <f t="shared" si="38"/>
        <v>,</v>
      </c>
      <c r="GX64" s="29">
        <v>59</v>
      </c>
      <c r="GY64" s="5"/>
      <c r="GZ64" s="87" t="str">
        <f t="shared" si="73"/>
        <v/>
      </c>
      <c r="HA64" s="101" t="str">
        <v>0,0,0,0</v>
      </c>
      <c r="HB64" s="56">
        <f t="shared" si="66"/>
        <v>2</v>
      </c>
      <c r="HC64" s="56">
        <f t="shared" si="67"/>
        <v>4</v>
      </c>
      <c r="HD64" s="55">
        <f t="shared" si="60"/>
        <v>99999</v>
      </c>
      <c r="HE64" s="219">
        <f t="shared" si="13"/>
        <v>99999</v>
      </c>
      <c r="HF64" s="55">
        <f t="shared" si="14"/>
        <v>99999</v>
      </c>
      <c r="HG64" s="108" t="str">
        <f t="shared" si="15"/>
        <v>NFS</v>
      </c>
      <c r="HH64" s="85">
        <f t="shared" si="16"/>
        <v>0</v>
      </c>
      <c r="HI64" s="106" t="str">
        <f t="shared" si="17"/>
        <v/>
      </c>
      <c r="HJ64" s="29">
        <v>59</v>
      </c>
      <c r="HK64" s="85" t="str">
        <f t="shared" si="18"/>
        <v/>
      </c>
      <c r="HL64" s="85" t="str">
        <f t="shared" si="40"/>
        <v/>
      </c>
      <c r="HM64" s="55" t="str" cm="1">
        <f t="array" ref="HM64">IF(HJ64&lt;=$HH$1-1,IF(HK64&lt;&gt;HK63,INDEX($M$6:$GP$190,1,HL64+1),INDEX($M$6:$GP$190,MIN(HL64,HL63)+1,MAX(HL64,HL63)+1))+IF(HK64&lt;&gt;HK65,INDEX($M$6:$GP$190,1,HL64+1),0),"")</f>
        <v/>
      </c>
      <c r="HN64" s="29" t="str">
        <f>IF(HJ64&lt;=$HH$1-1,ROUND(#REF!,3)&amp;","&amp;#REF!,"")</f>
        <v/>
      </c>
      <c r="HO64" s="40"/>
      <c r="HP64" s="40"/>
      <c r="HQ64" s="40"/>
      <c r="HR64" s="40"/>
      <c r="HU64" s="75">
        <v>59</v>
      </c>
      <c r="HV64" s="77" t="str">
        <f t="shared" si="74"/>
        <v/>
      </c>
      <c r="HW64" s="78" t="str">
        <f t="shared" si="75"/>
        <v/>
      </c>
      <c r="HX64" s="171" t="str">
        <f t="shared" si="22"/>
        <v/>
      </c>
      <c r="HY64" s="68" t="str">
        <v>0,0,0,1</v>
      </c>
      <c r="HZ64" s="75">
        <f t="shared" si="68"/>
        <v>2</v>
      </c>
      <c r="IA64" s="75">
        <f t="shared" si="69"/>
        <v>4</v>
      </c>
      <c r="IB64" s="75">
        <f t="shared" si="62"/>
        <v>99999</v>
      </c>
      <c r="IC64" s="143">
        <f t="shared" si="26"/>
        <v>99999</v>
      </c>
      <c r="ID64" s="75">
        <f t="shared" si="43"/>
        <v>99999</v>
      </c>
      <c r="IE64" s="76">
        <f t="shared" si="27"/>
        <v>99999</v>
      </c>
      <c r="IF64" s="86">
        <f t="shared" si="76"/>
        <v>99999</v>
      </c>
      <c r="IG64" s="88">
        <f t="shared" si="77"/>
        <v>99999</v>
      </c>
      <c r="IH64" s="30">
        <f t="shared" si="30"/>
        <v>99999</v>
      </c>
      <c r="II64" s="55">
        <f t="shared" si="31"/>
        <v>99999</v>
      </c>
      <c r="IJ64" s="133" t="str">
        <f t="shared" si="78"/>
        <v>-</v>
      </c>
      <c r="IL64" s="146"/>
      <c r="IM64" s="146"/>
      <c r="IN64" s="146"/>
      <c r="IO64" s="141">
        <f t="shared" si="70"/>
        <v>99999</v>
      </c>
      <c r="IP64" s="75">
        <f t="shared" si="71"/>
        <v>99999</v>
      </c>
      <c r="IQ64" s="387" t="str">
        <f t="shared" si="61"/>
        <v>-</v>
      </c>
      <c r="IR64" s="142">
        <f t="shared" si="35"/>
        <v>99999</v>
      </c>
      <c r="IS64" s="146"/>
      <c r="IT64" s="389"/>
      <c r="IU64" s="389"/>
      <c r="IV64" s="146"/>
      <c r="IW64" s="7">
        <v>59</v>
      </c>
      <c r="IX64" s="1" t="str">
        <f t="shared" si="52"/>
        <v/>
      </c>
      <c r="IY64" s="7" t="str">
        <f t="shared" si="49"/>
        <v/>
      </c>
      <c r="IZ64" s="223" t="str" cm="1">
        <f t="array" ref="IZ64">IF(IW64&lt;=$HH$1-1,
IF(IX64&lt;&gt;IX63,
INDEX($M$6:$GP$190,1,IY64+1),INDEX($M$6:$GP$190,MIN(IY64,IY63)+1,MAX(IY64,IY63)+1))+IF(IX64&lt;&gt;IX65,INDEX($M$6:$GP$190,1,IY64+1),0),"")</f>
        <v/>
      </c>
      <c r="JA64" s="7" t="str">
        <f t="shared" si="50"/>
        <v/>
      </c>
    </row>
    <row r="65" spans="1:261" ht="16" x14ac:dyDescent="0.2">
      <c r="A65" s="217"/>
      <c r="B65" s="1">
        <v>60</v>
      </c>
      <c r="C65" s="188">
        <f t="shared" si="4"/>
        <v>0</v>
      </c>
      <c r="D65" s="54"/>
      <c r="E65" s="18" t="str">
        <f t="shared" si="6"/>
        <v/>
      </c>
      <c r="F65" s="1" t="str">
        <f t="shared" ca="1" si="7"/>
        <v/>
      </c>
      <c r="K65" s="7"/>
      <c r="L65" s="291">
        <v>59</v>
      </c>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t="s">
        <v>11</v>
      </c>
      <c r="BU65" s="182">
        <v>99999</v>
      </c>
      <c r="BV65" s="182">
        <v>99999</v>
      </c>
      <c r="BW65" s="182">
        <v>99999</v>
      </c>
      <c r="BX65" s="182">
        <v>99999</v>
      </c>
      <c r="BY65" s="182">
        <v>99999</v>
      </c>
      <c r="BZ65" s="182">
        <v>99999</v>
      </c>
      <c r="CA65" s="182">
        <v>99999</v>
      </c>
      <c r="CB65" s="182">
        <v>99999</v>
      </c>
      <c r="CC65" s="182">
        <v>99999</v>
      </c>
      <c r="CD65" s="182">
        <v>99999</v>
      </c>
      <c r="CE65" s="182">
        <v>99999</v>
      </c>
      <c r="CF65" s="182">
        <v>99999</v>
      </c>
      <c r="CG65" s="182">
        <v>99999</v>
      </c>
      <c r="CH65" s="182">
        <v>99999</v>
      </c>
      <c r="CI65" s="182">
        <v>99999</v>
      </c>
      <c r="CJ65" s="182">
        <v>99999</v>
      </c>
      <c r="CK65" s="182">
        <v>99999</v>
      </c>
      <c r="CL65" s="182">
        <v>99999</v>
      </c>
      <c r="CM65" s="182">
        <v>99999</v>
      </c>
      <c r="CN65" s="182">
        <v>99999</v>
      </c>
      <c r="CO65" s="183">
        <v>99999</v>
      </c>
      <c r="CP65" s="183">
        <v>99999</v>
      </c>
      <c r="CQ65" s="183">
        <v>99999</v>
      </c>
      <c r="CR65" s="183">
        <v>99999</v>
      </c>
      <c r="CS65" s="183">
        <v>99999</v>
      </c>
      <c r="CT65" s="183">
        <v>99999</v>
      </c>
      <c r="CU65" s="183">
        <v>99999</v>
      </c>
      <c r="CV65" s="183">
        <v>99999</v>
      </c>
      <c r="CW65" s="183">
        <v>99999</v>
      </c>
      <c r="CX65" s="183">
        <v>99999</v>
      </c>
      <c r="CY65" s="183">
        <v>99999</v>
      </c>
      <c r="CZ65" s="183">
        <v>99999</v>
      </c>
      <c r="DA65" s="183">
        <v>99999</v>
      </c>
      <c r="DB65" s="183">
        <v>99999</v>
      </c>
      <c r="DC65" s="183">
        <v>99999</v>
      </c>
      <c r="DD65" s="183">
        <v>99999</v>
      </c>
      <c r="DE65" s="183">
        <v>99999</v>
      </c>
      <c r="DF65" s="183">
        <v>99999</v>
      </c>
      <c r="DG65" s="183">
        <v>99999</v>
      </c>
      <c r="DH65" s="183">
        <v>99999</v>
      </c>
      <c r="DI65" s="183">
        <v>99999</v>
      </c>
      <c r="DJ65" s="183">
        <v>99999</v>
      </c>
      <c r="DK65" s="183">
        <v>99999</v>
      </c>
      <c r="DL65" s="183">
        <v>99999</v>
      </c>
      <c r="DM65" s="183">
        <v>99999</v>
      </c>
      <c r="DN65" s="183">
        <v>99999</v>
      </c>
      <c r="DO65" s="183">
        <v>99999</v>
      </c>
      <c r="DP65" s="183">
        <v>99999</v>
      </c>
      <c r="DQ65" s="183">
        <v>99999</v>
      </c>
      <c r="DR65" s="183">
        <v>99999</v>
      </c>
      <c r="DS65" s="183">
        <v>99999</v>
      </c>
      <c r="DT65" s="183">
        <v>99999</v>
      </c>
      <c r="DU65" s="183">
        <v>99999</v>
      </c>
      <c r="DV65" s="183">
        <v>99999</v>
      </c>
      <c r="DW65" s="183">
        <v>99999</v>
      </c>
      <c r="DX65" s="183">
        <v>99999</v>
      </c>
      <c r="DY65" s="183">
        <v>99999</v>
      </c>
      <c r="DZ65" s="183">
        <v>99999</v>
      </c>
      <c r="EA65" s="183">
        <v>99999</v>
      </c>
      <c r="EB65" s="183">
        <v>99999</v>
      </c>
      <c r="EC65" s="183">
        <v>99999</v>
      </c>
      <c r="ED65" s="183">
        <v>99999</v>
      </c>
      <c r="EE65" s="183">
        <v>99999</v>
      </c>
      <c r="EF65" s="183">
        <v>99999</v>
      </c>
      <c r="EG65" s="183">
        <v>99999</v>
      </c>
      <c r="EH65" s="183">
        <v>99999</v>
      </c>
      <c r="EI65" s="183">
        <v>99999</v>
      </c>
      <c r="EJ65" s="183">
        <v>99999</v>
      </c>
      <c r="EK65" s="183">
        <v>99999</v>
      </c>
      <c r="EL65" s="183">
        <v>99999</v>
      </c>
      <c r="EM65" s="183">
        <v>99999</v>
      </c>
      <c r="EN65" s="183">
        <v>99999</v>
      </c>
      <c r="EO65" s="183">
        <v>99999</v>
      </c>
      <c r="EP65" s="183">
        <v>99999</v>
      </c>
      <c r="EQ65" s="183">
        <v>99999</v>
      </c>
      <c r="ER65" s="183">
        <v>99999</v>
      </c>
      <c r="ES65" s="183">
        <v>99999</v>
      </c>
      <c r="ET65" s="183">
        <v>99999</v>
      </c>
      <c r="EU65" s="183">
        <v>99999</v>
      </c>
      <c r="EV65" s="183">
        <v>99999</v>
      </c>
      <c r="EW65" s="183">
        <v>99999</v>
      </c>
      <c r="EX65" s="183">
        <v>99999</v>
      </c>
      <c r="EY65" s="183">
        <v>99999</v>
      </c>
      <c r="EZ65" s="183">
        <v>99999</v>
      </c>
      <c r="FA65" s="183">
        <v>99999</v>
      </c>
      <c r="FB65" s="183">
        <v>99999</v>
      </c>
      <c r="FC65" s="183">
        <v>99999</v>
      </c>
      <c r="FD65" s="183">
        <v>99999</v>
      </c>
      <c r="FE65" s="183">
        <v>99999</v>
      </c>
      <c r="FF65" s="183">
        <v>99999</v>
      </c>
      <c r="FG65" s="183">
        <v>99999</v>
      </c>
      <c r="FH65" s="183">
        <v>99999</v>
      </c>
      <c r="FI65" s="183">
        <v>99999</v>
      </c>
      <c r="FJ65" s="183">
        <v>99999</v>
      </c>
      <c r="FK65" s="183">
        <v>99999</v>
      </c>
      <c r="FL65" s="183">
        <v>99999</v>
      </c>
      <c r="FM65" s="183">
        <v>99999</v>
      </c>
      <c r="FN65" s="183">
        <v>99999</v>
      </c>
      <c r="FO65" s="183">
        <v>99999</v>
      </c>
      <c r="FP65" s="183">
        <v>99999</v>
      </c>
      <c r="FQ65" s="183">
        <v>99999</v>
      </c>
      <c r="FR65" s="183">
        <v>99999</v>
      </c>
      <c r="FS65" s="183">
        <v>99999</v>
      </c>
      <c r="FT65" s="183">
        <v>99999</v>
      </c>
      <c r="FU65" s="183">
        <v>99999</v>
      </c>
      <c r="FV65" s="183">
        <v>99999</v>
      </c>
      <c r="FW65" s="183">
        <v>99999</v>
      </c>
      <c r="FX65" s="183">
        <v>99999</v>
      </c>
      <c r="FY65" s="183">
        <v>99999</v>
      </c>
      <c r="FZ65" s="183">
        <v>99999</v>
      </c>
      <c r="GA65" s="183">
        <v>99999</v>
      </c>
      <c r="GB65" s="183">
        <v>99999</v>
      </c>
      <c r="GC65" s="183">
        <v>99999</v>
      </c>
      <c r="GD65" s="183">
        <v>99999</v>
      </c>
      <c r="GE65" s="183">
        <v>99999</v>
      </c>
      <c r="GF65" s="183">
        <v>99999</v>
      </c>
      <c r="GG65" s="183">
        <v>99999</v>
      </c>
      <c r="GH65" s="183">
        <v>99999</v>
      </c>
      <c r="GI65" s="132">
        <v>99999</v>
      </c>
      <c r="GJ65" s="132">
        <v>99999</v>
      </c>
      <c r="GK65" s="132">
        <v>99999</v>
      </c>
      <c r="GL65" s="132">
        <v>99999</v>
      </c>
      <c r="GM65" s="132">
        <v>99999</v>
      </c>
      <c r="GN65" s="132">
        <v>99999</v>
      </c>
      <c r="GO65" s="132">
        <v>99999</v>
      </c>
      <c r="GP65" s="132">
        <v>99999</v>
      </c>
      <c r="GQ65" s="28">
        <v>59</v>
      </c>
      <c r="GR65" s="128"/>
      <c r="GS65" s="55" t="str">
        <f t="shared" si="10"/>
        <v>NFS</v>
      </c>
      <c r="GT65" s="55" t="str">
        <f t="shared" si="37"/>
        <v>-</v>
      </c>
      <c r="GU65" s="29"/>
      <c r="GV65" s="56" t="str">
        <f t="shared" si="42"/>
        <v>,</v>
      </c>
      <c r="GW65" s="59" t="str">
        <f t="shared" si="38"/>
        <v>,</v>
      </c>
      <c r="GX65" s="29">
        <v>60</v>
      </c>
      <c r="GY65" s="5"/>
      <c r="GZ65" s="87" t="str">
        <f t="shared" si="73"/>
        <v/>
      </c>
      <c r="HA65" s="101" t="str">
        <v>0,0,0,0</v>
      </c>
      <c r="HB65" s="56">
        <f t="shared" si="66"/>
        <v>2</v>
      </c>
      <c r="HC65" s="56">
        <f t="shared" si="67"/>
        <v>4</v>
      </c>
      <c r="HD65" s="55">
        <f t="shared" si="60"/>
        <v>99999</v>
      </c>
      <c r="HE65" s="219">
        <f t="shared" si="13"/>
        <v>99999</v>
      </c>
      <c r="HF65" s="55">
        <f t="shared" si="14"/>
        <v>99999</v>
      </c>
      <c r="HG65" s="108" t="str">
        <f t="shared" si="15"/>
        <v>NFS</v>
      </c>
      <c r="HH65" s="85">
        <f t="shared" si="16"/>
        <v>0</v>
      </c>
      <c r="HI65" s="106" t="str">
        <f t="shared" si="17"/>
        <v/>
      </c>
      <c r="HJ65" s="29">
        <v>60</v>
      </c>
      <c r="HK65" s="85" t="str">
        <f t="shared" si="18"/>
        <v/>
      </c>
      <c r="HL65" s="85" t="str">
        <f t="shared" si="40"/>
        <v/>
      </c>
      <c r="HM65" s="55" t="str" cm="1">
        <f t="array" ref="HM65">IF(HJ65&lt;=$HH$1-1,IF(HK65&lt;&gt;HK64,INDEX($M$6:$GP$190,1,HL65+1),INDEX($M$6:$GP$190,MIN(HL65,HL64)+1,MAX(HL65,HL64)+1))+IF(HK65&lt;&gt;HK66,INDEX($M$6:$GP$190,1,HL65+1),0),"")</f>
        <v/>
      </c>
      <c r="HN65" s="29" t="str">
        <f>IF(HJ65&lt;=$HH$1-1,ROUND(#REF!,3)&amp;","&amp;#REF!,"")</f>
        <v/>
      </c>
      <c r="HO65" s="40"/>
      <c r="HP65" s="40"/>
      <c r="HQ65" s="40"/>
      <c r="HR65" s="40"/>
      <c r="HU65" s="75">
        <v>60</v>
      </c>
      <c r="HV65" s="77" t="str">
        <f t="shared" si="74"/>
        <v/>
      </c>
      <c r="HW65" s="78" t="str">
        <f t="shared" si="75"/>
        <v/>
      </c>
      <c r="HX65" s="88" t="str">
        <f t="shared" si="22"/>
        <v/>
      </c>
      <c r="HY65" s="68" t="str">
        <v>0,0,0,1</v>
      </c>
      <c r="HZ65" s="75">
        <f t="shared" si="68"/>
        <v>2</v>
      </c>
      <c r="IA65" s="75">
        <f t="shared" si="69"/>
        <v>4</v>
      </c>
      <c r="IB65" s="75">
        <f t="shared" si="62"/>
        <v>99999</v>
      </c>
      <c r="IC65" s="143">
        <f t="shared" si="26"/>
        <v>99999</v>
      </c>
      <c r="ID65" s="75">
        <f t="shared" si="43"/>
        <v>99999</v>
      </c>
      <c r="IE65" s="76">
        <f t="shared" si="27"/>
        <v>99999</v>
      </c>
      <c r="IF65" s="86">
        <f t="shared" si="76"/>
        <v>99999</v>
      </c>
      <c r="IG65" s="88">
        <f t="shared" si="77"/>
        <v>99999</v>
      </c>
      <c r="IH65" s="30">
        <f t="shared" si="30"/>
        <v>99999</v>
      </c>
      <c r="II65" s="55">
        <f t="shared" si="31"/>
        <v>99999</v>
      </c>
      <c r="IJ65" s="133" t="str">
        <f t="shared" si="78"/>
        <v>-</v>
      </c>
      <c r="IL65" s="146"/>
      <c r="IM65" s="146"/>
      <c r="IN65" s="146"/>
      <c r="IO65" s="141">
        <f t="shared" si="70"/>
        <v>99999</v>
      </c>
      <c r="IP65" s="75">
        <f t="shared" si="71"/>
        <v>99999</v>
      </c>
      <c r="IQ65" s="387" t="str">
        <f t="shared" si="61"/>
        <v>-</v>
      </c>
      <c r="IR65" s="142">
        <f t="shared" si="35"/>
        <v>99999</v>
      </c>
      <c r="IS65" s="146"/>
      <c r="IT65" s="389"/>
      <c r="IU65" s="389"/>
      <c r="IV65" s="146"/>
      <c r="IW65" s="7">
        <v>60</v>
      </c>
      <c r="IX65" s="1" t="str">
        <f t="shared" si="52"/>
        <v/>
      </c>
      <c r="IY65" s="7" t="str">
        <f t="shared" si="49"/>
        <v/>
      </c>
      <c r="IZ65" s="223" t="str" cm="1">
        <f t="array" ref="IZ65">IF(IW65&lt;=$HH$1-1,
IF(IX65&lt;&gt;IX64,
INDEX($M$6:$GP$190,1,IY65+1),INDEX($M$6:$GP$190,MIN(IY65,IY64)+1,MAX(IY65,IY64)+1))+IF(IX65&lt;&gt;IX66,INDEX($M$6:$GP$190,1,IY65+1),0),"")</f>
        <v/>
      </c>
      <c r="JA65" s="7" t="str">
        <f t="shared" si="50"/>
        <v/>
      </c>
    </row>
    <row r="66" spans="1:261" ht="16" x14ac:dyDescent="0.2">
      <c r="A66" s="217"/>
      <c r="B66" s="1">
        <v>61</v>
      </c>
      <c r="C66" s="188">
        <f t="shared" si="4"/>
        <v>0</v>
      </c>
      <c r="D66" s="54"/>
      <c r="E66" s="18" t="str">
        <f t="shared" si="6"/>
        <v/>
      </c>
      <c r="F66" s="1" t="str">
        <f t="shared" ca="1" si="7"/>
        <v/>
      </c>
      <c r="K66" s="7"/>
      <c r="L66" s="291">
        <v>60</v>
      </c>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t="s">
        <v>11</v>
      </c>
      <c r="BV66" s="182">
        <v>99999</v>
      </c>
      <c r="BW66" s="182">
        <v>99999</v>
      </c>
      <c r="BX66" s="182">
        <v>99999</v>
      </c>
      <c r="BY66" s="182">
        <v>99999</v>
      </c>
      <c r="BZ66" s="182">
        <v>99999</v>
      </c>
      <c r="CA66" s="182">
        <v>99999</v>
      </c>
      <c r="CB66" s="182">
        <v>99999</v>
      </c>
      <c r="CC66" s="182">
        <v>99999</v>
      </c>
      <c r="CD66" s="182">
        <v>99999</v>
      </c>
      <c r="CE66" s="182">
        <v>99999</v>
      </c>
      <c r="CF66" s="182">
        <v>99999</v>
      </c>
      <c r="CG66" s="182">
        <v>99999</v>
      </c>
      <c r="CH66" s="182">
        <v>99999</v>
      </c>
      <c r="CI66" s="182">
        <v>99999</v>
      </c>
      <c r="CJ66" s="182">
        <v>99999</v>
      </c>
      <c r="CK66" s="182">
        <v>99999</v>
      </c>
      <c r="CL66" s="182">
        <v>99999</v>
      </c>
      <c r="CM66" s="182">
        <v>99999</v>
      </c>
      <c r="CN66" s="182">
        <v>99999</v>
      </c>
      <c r="CO66" s="183">
        <v>99999</v>
      </c>
      <c r="CP66" s="183">
        <v>99999</v>
      </c>
      <c r="CQ66" s="183">
        <v>99999</v>
      </c>
      <c r="CR66" s="183">
        <v>99999</v>
      </c>
      <c r="CS66" s="183">
        <v>99999</v>
      </c>
      <c r="CT66" s="183">
        <v>99999</v>
      </c>
      <c r="CU66" s="183">
        <v>99999</v>
      </c>
      <c r="CV66" s="183">
        <v>99999</v>
      </c>
      <c r="CW66" s="183">
        <v>99999</v>
      </c>
      <c r="CX66" s="183">
        <v>99999</v>
      </c>
      <c r="CY66" s="183">
        <v>99999</v>
      </c>
      <c r="CZ66" s="183">
        <v>99999</v>
      </c>
      <c r="DA66" s="183">
        <v>99999</v>
      </c>
      <c r="DB66" s="183">
        <v>99999</v>
      </c>
      <c r="DC66" s="183">
        <v>99999</v>
      </c>
      <c r="DD66" s="183">
        <v>99999</v>
      </c>
      <c r="DE66" s="183">
        <v>99999</v>
      </c>
      <c r="DF66" s="183">
        <v>99999</v>
      </c>
      <c r="DG66" s="183">
        <v>99999</v>
      </c>
      <c r="DH66" s="183">
        <v>99999</v>
      </c>
      <c r="DI66" s="183">
        <v>99999</v>
      </c>
      <c r="DJ66" s="183">
        <v>99999</v>
      </c>
      <c r="DK66" s="183">
        <v>99999</v>
      </c>
      <c r="DL66" s="183">
        <v>99999</v>
      </c>
      <c r="DM66" s="183">
        <v>99999</v>
      </c>
      <c r="DN66" s="183">
        <v>99999</v>
      </c>
      <c r="DO66" s="183">
        <v>99999</v>
      </c>
      <c r="DP66" s="183">
        <v>99999</v>
      </c>
      <c r="DQ66" s="183">
        <v>99999</v>
      </c>
      <c r="DR66" s="183">
        <v>99999</v>
      </c>
      <c r="DS66" s="183">
        <v>99999</v>
      </c>
      <c r="DT66" s="183">
        <v>99999</v>
      </c>
      <c r="DU66" s="183">
        <v>99999</v>
      </c>
      <c r="DV66" s="183">
        <v>99999</v>
      </c>
      <c r="DW66" s="183">
        <v>99999</v>
      </c>
      <c r="DX66" s="183">
        <v>99999</v>
      </c>
      <c r="DY66" s="183">
        <v>99999</v>
      </c>
      <c r="DZ66" s="183">
        <v>99999</v>
      </c>
      <c r="EA66" s="183">
        <v>99999</v>
      </c>
      <c r="EB66" s="183">
        <v>99999</v>
      </c>
      <c r="EC66" s="183">
        <v>99999</v>
      </c>
      <c r="ED66" s="183">
        <v>99999</v>
      </c>
      <c r="EE66" s="183">
        <v>99999</v>
      </c>
      <c r="EF66" s="183">
        <v>99999</v>
      </c>
      <c r="EG66" s="183">
        <v>99999</v>
      </c>
      <c r="EH66" s="183">
        <v>99999</v>
      </c>
      <c r="EI66" s="183">
        <v>99999</v>
      </c>
      <c r="EJ66" s="183">
        <v>99999</v>
      </c>
      <c r="EK66" s="183">
        <v>99999</v>
      </c>
      <c r="EL66" s="183">
        <v>99999</v>
      </c>
      <c r="EM66" s="183">
        <v>99999</v>
      </c>
      <c r="EN66" s="183">
        <v>99999</v>
      </c>
      <c r="EO66" s="183">
        <v>99999</v>
      </c>
      <c r="EP66" s="183">
        <v>99999</v>
      </c>
      <c r="EQ66" s="183">
        <v>99999</v>
      </c>
      <c r="ER66" s="183">
        <v>99999</v>
      </c>
      <c r="ES66" s="183">
        <v>99999</v>
      </c>
      <c r="ET66" s="183">
        <v>99999</v>
      </c>
      <c r="EU66" s="183">
        <v>99999</v>
      </c>
      <c r="EV66" s="183">
        <v>99999</v>
      </c>
      <c r="EW66" s="183">
        <v>99999</v>
      </c>
      <c r="EX66" s="183">
        <v>99999</v>
      </c>
      <c r="EY66" s="183">
        <v>99999</v>
      </c>
      <c r="EZ66" s="183">
        <v>99999</v>
      </c>
      <c r="FA66" s="183">
        <v>99999</v>
      </c>
      <c r="FB66" s="183">
        <v>99999</v>
      </c>
      <c r="FC66" s="183">
        <v>99999</v>
      </c>
      <c r="FD66" s="183">
        <v>99999</v>
      </c>
      <c r="FE66" s="183">
        <v>99999</v>
      </c>
      <c r="FF66" s="183">
        <v>99999</v>
      </c>
      <c r="FG66" s="183">
        <v>99999</v>
      </c>
      <c r="FH66" s="183">
        <v>99999</v>
      </c>
      <c r="FI66" s="183">
        <v>99999</v>
      </c>
      <c r="FJ66" s="183">
        <v>99999</v>
      </c>
      <c r="FK66" s="183">
        <v>99999</v>
      </c>
      <c r="FL66" s="183">
        <v>99999</v>
      </c>
      <c r="FM66" s="183">
        <v>99999</v>
      </c>
      <c r="FN66" s="183">
        <v>99999</v>
      </c>
      <c r="FO66" s="183">
        <v>99999</v>
      </c>
      <c r="FP66" s="183">
        <v>99999</v>
      </c>
      <c r="FQ66" s="183">
        <v>99999</v>
      </c>
      <c r="FR66" s="183">
        <v>99999</v>
      </c>
      <c r="FS66" s="183">
        <v>99999</v>
      </c>
      <c r="FT66" s="183">
        <v>99999</v>
      </c>
      <c r="FU66" s="183">
        <v>99999</v>
      </c>
      <c r="FV66" s="183">
        <v>99999</v>
      </c>
      <c r="FW66" s="183">
        <v>99999</v>
      </c>
      <c r="FX66" s="183">
        <v>99999</v>
      </c>
      <c r="FY66" s="183">
        <v>99999</v>
      </c>
      <c r="FZ66" s="183">
        <v>99999</v>
      </c>
      <c r="GA66" s="183">
        <v>99999</v>
      </c>
      <c r="GB66" s="183">
        <v>99999</v>
      </c>
      <c r="GC66" s="183">
        <v>99999</v>
      </c>
      <c r="GD66" s="183">
        <v>99999</v>
      </c>
      <c r="GE66" s="183">
        <v>99999</v>
      </c>
      <c r="GF66" s="183">
        <v>99999</v>
      </c>
      <c r="GG66" s="183">
        <v>99999</v>
      </c>
      <c r="GH66" s="183">
        <v>99999</v>
      </c>
      <c r="GI66" s="132">
        <v>99999</v>
      </c>
      <c r="GJ66" s="132">
        <v>99999</v>
      </c>
      <c r="GK66" s="132">
        <v>99999</v>
      </c>
      <c r="GL66" s="132">
        <v>99999</v>
      </c>
      <c r="GM66" s="132">
        <v>99999</v>
      </c>
      <c r="GN66" s="132">
        <v>99999</v>
      </c>
      <c r="GO66" s="132">
        <v>99999</v>
      </c>
      <c r="GP66" s="132">
        <v>99999</v>
      </c>
      <c r="GQ66" s="28">
        <v>60</v>
      </c>
      <c r="GR66" s="128"/>
      <c r="GS66" s="55" t="str">
        <f t="shared" si="10"/>
        <v>NFS</v>
      </c>
      <c r="GT66" s="55" t="str">
        <f t="shared" si="37"/>
        <v>-</v>
      </c>
      <c r="GU66" s="29"/>
      <c r="GV66" s="56" t="str">
        <f t="shared" si="42"/>
        <v>,</v>
      </c>
      <c r="GW66" s="59" t="str">
        <f t="shared" si="38"/>
        <v>,</v>
      </c>
      <c r="GX66" s="29">
        <v>61</v>
      </c>
      <c r="GY66" s="5"/>
      <c r="GZ66" s="168" t="str">
        <f t="shared" si="73"/>
        <v/>
      </c>
      <c r="HA66" s="101" t="str">
        <v>0,0,0,0</v>
      </c>
      <c r="HB66" s="56">
        <f t="shared" si="66"/>
        <v>2</v>
      </c>
      <c r="HC66" s="56">
        <f t="shared" si="67"/>
        <v>4</v>
      </c>
      <c r="HD66" s="55">
        <f t="shared" si="60"/>
        <v>99999</v>
      </c>
      <c r="HE66" s="219">
        <f t="shared" si="13"/>
        <v>99999</v>
      </c>
      <c r="HF66" s="55">
        <f t="shared" si="14"/>
        <v>99999</v>
      </c>
      <c r="HG66" s="108" t="str">
        <f t="shared" si="15"/>
        <v>NFS</v>
      </c>
      <c r="HH66" s="85">
        <f t="shared" si="16"/>
        <v>0</v>
      </c>
      <c r="HI66" s="106" t="str">
        <f t="shared" si="17"/>
        <v/>
      </c>
      <c r="HJ66" s="29">
        <v>61</v>
      </c>
      <c r="HK66" s="85" t="str">
        <f t="shared" si="18"/>
        <v/>
      </c>
      <c r="HL66" s="85" t="str">
        <f t="shared" si="40"/>
        <v/>
      </c>
      <c r="HM66" s="55" t="str" cm="1">
        <f t="array" ref="HM66">IF(HJ66&lt;=$HH$1-1,IF(HK66&lt;&gt;HK65,INDEX($M$6:$GP$190,1,HL66+1),INDEX($M$6:$GP$190,MIN(HL66,HL65)+1,MAX(HL66,HL65)+1))+IF(HK66&lt;&gt;HK67,INDEX($M$6:$GP$190,1,HL66+1),0),"")</f>
        <v/>
      </c>
      <c r="HN66" s="29" t="str">
        <f>IF(HJ66&lt;=$HH$1-1,ROUND(#REF!,3)&amp;","&amp;#REF!,"")</f>
        <v/>
      </c>
      <c r="HO66" s="40"/>
      <c r="HP66" s="40"/>
      <c r="HQ66" s="40"/>
      <c r="HR66" s="40"/>
      <c r="HU66" s="75">
        <v>61</v>
      </c>
      <c r="HV66" s="77" t="str">
        <f t="shared" si="74"/>
        <v/>
      </c>
      <c r="HW66" s="78" t="str">
        <f t="shared" si="75"/>
        <v/>
      </c>
      <c r="HX66" s="88" t="str">
        <f t="shared" si="22"/>
        <v/>
      </c>
      <c r="HY66" s="68" t="str">
        <v>0,0,0,1</v>
      </c>
      <c r="HZ66" s="75">
        <f t="shared" si="68"/>
        <v>2</v>
      </c>
      <c r="IA66" s="75">
        <f t="shared" si="69"/>
        <v>4</v>
      </c>
      <c r="IB66" s="75">
        <f t="shared" si="62"/>
        <v>99999</v>
      </c>
      <c r="IC66" s="143">
        <f t="shared" si="26"/>
        <v>99999</v>
      </c>
      <c r="ID66" s="75">
        <f t="shared" si="43"/>
        <v>99999</v>
      </c>
      <c r="IE66" s="76">
        <f t="shared" si="27"/>
        <v>99999</v>
      </c>
      <c r="IF66" s="86">
        <f t="shared" si="76"/>
        <v>99999</v>
      </c>
      <c r="IG66" s="88">
        <f t="shared" si="77"/>
        <v>99999</v>
      </c>
      <c r="IH66" s="30">
        <f t="shared" si="30"/>
        <v>99999</v>
      </c>
      <c r="II66" s="55">
        <f t="shared" si="31"/>
        <v>99999</v>
      </c>
      <c r="IJ66" s="133" t="str">
        <f t="shared" si="78"/>
        <v>-</v>
      </c>
      <c r="IL66" s="146"/>
      <c r="IM66" s="146"/>
      <c r="IN66" s="146"/>
      <c r="IO66" s="141">
        <f t="shared" si="70"/>
        <v>99999</v>
      </c>
      <c r="IP66" s="75">
        <f t="shared" si="71"/>
        <v>99999</v>
      </c>
      <c r="IQ66" s="387" t="str">
        <f t="shared" si="61"/>
        <v>-</v>
      </c>
      <c r="IR66" s="142">
        <f t="shared" si="35"/>
        <v>99999</v>
      </c>
      <c r="IS66" s="146"/>
      <c r="IT66" s="389"/>
      <c r="IU66" s="389"/>
      <c r="IV66" s="146"/>
      <c r="IW66" s="7">
        <v>61</v>
      </c>
      <c r="IX66" s="1" t="str">
        <f t="shared" si="52"/>
        <v/>
      </c>
      <c r="IY66" s="7" t="str">
        <f t="shared" si="49"/>
        <v/>
      </c>
      <c r="IZ66" s="223" t="str" cm="1">
        <f t="array" ref="IZ66">IF(IW66&lt;=$HH$1-1,
IF(IX66&lt;&gt;IX65,
INDEX($M$6:$GP$190,1,IY66+1),INDEX($M$6:$GP$190,MIN(IY66,IY65)+1,MAX(IY66,IY65)+1))+IF(IX66&lt;&gt;IX67,INDEX($M$6:$GP$190,1,IY66+1),0),"")</f>
        <v/>
      </c>
      <c r="JA66" s="7" t="str">
        <f t="shared" si="50"/>
        <v/>
      </c>
    </row>
    <row r="67" spans="1:261" ht="16" x14ac:dyDescent="0.2">
      <c r="A67" s="217"/>
      <c r="B67" s="1">
        <v>62</v>
      </c>
      <c r="C67" s="188">
        <f t="shared" si="4"/>
        <v>0</v>
      </c>
      <c r="D67" s="54"/>
      <c r="E67" s="18" t="str">
        <f t="shared" si="6"/>
        <v/>
      </c>
      <c r="F67" s="1" t="str">
        <f t="shared" ca="1" si="7"/>
        <v/>
      </c>
      <c r="K67" s="7"/>
      <c r="L67" s="291">
        <v>61</v>
      </c>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t="s">
        <v>11</v>
      </c>
      <c r="BW67" s="182">
        <v>99999</v>
      </c>
      <c r="BX67" s="182">
        <v>99999</v>
      </c>
      <c r="BY67" s="182">
        <v>99999</v>
      </c>
      <c r="BZ67" s="182">
        <v>99999</v>
      </c>
      <c r="CA67" s="182">
        <v>99999</v>
      </c>
      <c r="CB67" s="182">
        <v>99999</v>
      </c>
      <c r="CC67" s="182">
        <v>99999</v>
      </c>
      <c r="CD67" s="182">
        <v>99999</v>
      </c>
      <c r="CE67" s="182">
        <v>99999</v>
      </c>
      <c r="CF67" s="182">
        <v>99999</v>
      </c>
      <c r="CG67" s="182">
        <v>99999</v>
      </c>
      <c r="CH67" s="182">
        <v>99999</v>
      </c>
      <c r="CI67" s="182">
        <v>99999</v>
      </c>
      <c r="CJ67" s="182">
        <v>99999</v>
      </c>
      <c r="CK67" s="182">
        <v>99999</v>
      </c>
      <c r="CL67" s="182">
        <v>99999</v>
      </c>
      <c r="CM67" s="182">
        <v>99999</v>
      </c>
      <c r="CN67" s="182">
        <v>99999</v>
      </c>
      <c r="CO67" s="183">
        <v>99999</v>
      </c>
      <c r="CP67" s="183">
        <v>99999</v>
      </c>
      <c r="CQ67" s="183">
        <v>99999</v>
      </c>
      <c r="CR67" s="183">
        <v>99999</v>
      </c>
      <c r="CS67" s="183">
        <v>99999</v>
      </c>
      <c r="CT67" s="183">
        <v>99999</v>
      </c>
      <c r="CU67" s="183">
        <v>99999</v>
      </c>
      <c r="CV67" s="183">
        <v>99999</v>
      </c>
      <c r="CW67" s="183">
        <v>99999</v>
      </c>
      <c r="CX67" s="183">
        <v>99999</v>
      </c>
      <c r="CY67" s="183">
        <v>99999</v>
      </c>
      <c r="CZ67" s="183">
        <v>99999</v>
      </c>
      <c r="DA67" s="183">
        <v>99999</v>
      </c>
      <c r="DB67" s="183">
        <v>99999</v>
      </c>
      <c r="DC67" s="183">
        <v>99999</v>
      </c>
      <c r="DD67" s="183">
        <v>99999</v>
      </c>
      <c r="DE67" s="183">
        <v>99999</v>
      </c>
      <c r="DF67" s="183">
        <v>99999</v>
      </c>
      <c r="DG67" s="183">
        <v>99999</v>
      </c>
      <c r="DH67" s="183">
        <v>99999</v>
      </c>
      <c r="DI67" s="183">
        <v>99999</v>
      </c>
      <c r="DJ67" s="183">
        <v>99999</v>
      </c>
      <c r="DK67" s="183">
        <v>99999</v>
      </c>
      <c r="DL67" s="183">
        <v>99999</v>
      </c>
      <c r="DM67" s="183">
        <v>99999</v>
      </c>
      <c r="DN67" s="183">
        <v>99999</v>
      </c>
      <c r="DO67" s="183">
        <v>99999</v>
      </c>
      <c r="DP67" s="183">
        <v>99999</v>
      </c>
      <c r="DQ67" s="183">
        <v>99999</v>
      </c>
      <c r="DR67" s="183">
        <v>99999</v>
      </c>
      <c r="DS67" s="183">
        <v>99999</v>
      </c>
      <c r="DT67" s="183">
        <v>99999</v>
      </c>
      <c r="DU67" s="183">
        <v>99999</v>
      </c>
      <c r="DV67" s="183">
        <v>99999</v>
      </c>
      <c r="DW67" s="183">
        <v>99999</v>
      </c>
      <c r="DX67" s="183">
        <v>99999</v>
      </c>
      <c r="DY67" s="183">
        <v>99999</v>
      </c>
      <c r="DZ67" s="183">
        <v>99999</v>
      </c>
      <c r="EA67" s="183">
        <v>99999</v>
      </c>
      <c r="EB67" s="183">
        <v>99999</v>
      </c>
      <c r="EC67" s="183">
        <v>99999</v>
      </c>
      <c r="ED67" s="183">
        <v>99999</v>
      </c>
      <c r="EE67" s="183">
        <v>99999</v>
      </c>
      <c r="EF67" s="183">
        <v>99999</v>
      </c>
      <c r="EG67" s="183">
        <v>99999</v>
      </c>
      <c r="EH67" s="183">
        <v>99999</v>
      </c>
      <c r="EI67" s="183">
        <v>99999</v>
      </c>
      <c r="EJ67" s="183">
        <v>99999</v>
      </c>
      <c r="EK67" s="183">
        <v>99999</v>
      </c>
      <c r="EL67" s="183">
        <v>99999</v>
      </c>
      <c r="EM67" s="183">
        <v>99999</v>
      </c>
      <c r="EN67" s="183">
        <v>99999</v>
      </c>
      <c r="EO67" s="183">
        <v>99999</v>
      </c>
      <c r="EP67" s="183">
        <v>99999</v>
      </c>
      <c r="EQ67" s="183">
        <v>99999</v>
      </c>
      <c r="ER67" s="183">
        <v>99999</v>
      </c>
      <c r="ES67" s="183">
        <v>99999</v>
      </c>
      <c r="ET67" s="183">
        <v>99999</v>
      </c>
      <c r="EU67" s="183">
        <v>99999</v>
      </c>
      <c r="EV67" s="183">
        <v>99999</v>
      </c>
      <c r="EW67" s="183">
        <v>99999</v>
      </c>
      <c r="EX67" s="183">
        <v>99999</v>
      </c>
      <c r="EY67" s="183">
        <v>99999</v>
      </c>
      <c r="EZ67" s="183">
        <v>99999</v>
      </c>
      <c r="FA67" s="183">
        <v>99999</v>
      </c>
      <c r="FB67" s="183">
        <v>99999</v>
      </c>
      <c r="FC67" s="183">
        <v>99999</v>
      </c>
      <c r="FD67" s="183">
        <v>99999</v>
      </c>
      <c r="FE67" s="183">
        <v>99999</v>
      </c>
      <c r="FF67" s="183">
        <v>99999</v>
      </c>
      <c r="FG67" s="183">
        <v>99999</v>
      </c>
      <c r="FH67" s="183">
        <v>99999</v>
      </c>
      <c r="FI67" s="183">
        <v>99999</v>
      </c>
      <c r="FJ67" s="183">
        <v>99999</v>
      </c>
      <c r="FK67" s="183">
        <v>99999</v>
      </c>
      <c r="FL67" s="183">
        <v>99999</v>
      </c>
      <c r="FM67" s="183">
        <v>99999</v>
      </c>
      <c r="FN67" s="183">
        <v>99999</v>
      </c>
      <c r="FO67" s="183">
        <v>99999</v>
      </c>
      <c r="FP67" s="183">
        <v>99999</v>
      </c>
      <c r="FQ67" s="183">
        <v>99999</v>
      </c>
      <c r="FR67" s="183">
        <v>99999</v>
      </c>
      <c r="FS67" s="183">
        <v>99999</v>
      </c>
      <c r="FT67" s="183">
        <v>99999</v>
      </c>
      <c r="FU67" s="183">
        <v>99999</v>
      </c>
      <c r="FV67" s="183">
        <v>99999</v>
      </c>
      <c r="FW67" s="183">
        <v>99999</v>
      </c>
      <c r="FX67" s="183">
        <v>99999</v>
      </c>
      <c r="FY67" s="183">
        <v>99999</v>
      </c>
      <c r="FZ67" s="183">
        <v>99999</v>
      </c>
      <c r="GA67" s="183">
        <v>99999</v>
      </c>
      <c r="GB67" s="183">
        <v>99999</v>
      </c>
      <c r="GC67" s="183">
        <v>99999</v>
      </c>
      <c r="GD67" s="183">
        <v>99999</v>
      </c>
      <c r="GE67" s="183">
        <v>99999</v>
      </c>
      <c r="GF67" s="183">
        <v>99999</v>
      </c>
      <c r="GG67" s="183">
        <v>99999</v>
      </c>
      <c r="GH67" s="183">
        <v>99999</v>
      </c>
      <c r="GI67" s="132">
        <v>99999</v>
      </c>
      <c r="GJ67" s="132">
        <v>99999</v>
      </c>
      <c r="GK67" s="132">
        <v>99999</v>
      </c>
      <c r="GL67" s="132">
        <v>99999</v>
      </c>
      <c r="GM67" s="132">
        <v>99999</v>
      </c>
      <c r="GN67" s="132">
        <v>99999</v>
      </c>
      <c r="GO67" s="132">
        <v>99999</v>
      </c>
      <c r="GP67" s="132">
        <v>99999</v>
      </c>
      <c r="GQ67" s="28">
        <v>61</v>
      </c>
      <c r="GR67" s="128"/>
      <c r="GS67" s="55" t="str">
        <f t="shared" si="10"/>
        <v>NFS</v>
      </c>
      <c r="GT67" s="55" t="str">
        <f t="shared" si="37"/>
        <v>-</v>
      </c>
      <c r="GU67" s="29"/>
      <c r="GV67" s="56" t="str">
        <f t="shared" si="42"/>
        <v>,</v>
      </c>
      <c r="GW67" s="59" t="str">
        <f t="shared" si="38"/>
        <v>,</v>
      </c>
      <c r="GX67" s="29">
        <v>62</v>
      </c>
      <c r="GY67" s="5"/>
      <c r="GZ67" s="168" t="str">
        <f t="shared" si="73"/>
        <v/>
      </c>
      <c r="HA67" s="101" t="str">
        <v>0,0,0,0</v>
      </c>
      <c r="HB67" s="56">
        <f t="shared" si="66"/>
        <v>2</v>
      </c>
      <c r="HC67" s="56">
        <f t="shared" si="67"/>
        <v>4</v>
      </c>
      <c r="HD67" s="55">
        <f t="shared" si="60"/>
        <v>99999</v>
      </c>
      <c r="HE67" s="219">
        <f t="shared" si="13"/>
        <v>99999</v>
      </c>
      <c r="HF67" s="55">
        <f t="shared" si="14"/>
        <v>99999</v>
      </c>
      <c r="HG67" s="108" t="str">
        <f t="shared" si="15"/>
        <v>NFS</v>
      </c>
      <c r="HH67" s="85">
        <f t="shared" si="16"/>
        <v>0</v>
      </c>
      <c r="HI67" s="106" t="str">
        <f t="shared" si="17"/>
        <v/>
      </c>
      <c r="HJ67" s="29">
        <v>62</v>
      </c>
      <c r="HK67" s="85" t="str">
        <f t="shared" si="18"/>
        <v/>
      </c>
      <c r="HL67" s="85" t="str">
        <f t="shared" si="40"/>
        <v/>
      </c>
      <c r="HM67" s="55" t="str" cm="1">
        <f t="array" ref="HM67">IF(HJ67&lt;=$HH$1-1,IF(HK67&lt;&gt;HK66,INDEX($M$6:$GP$190,1,HL67+1),INDEX($M$6:$GP$190,MIN(HL67,HL66)+1,MAX(HL67,HL66)+1))+IF(HK67&lt;&gt;HK68,INDEX($M$6:$GP$190,1,HL67+1),0),"")</f>
        <v/>
      </c>
      <c r="HN67" s="29" t="str">
        <f>IF(HJ67&lt;=$HH$1-1,ROUND(#REF!,3)&amp;","&amp;#REF!,"")</f>
        <v/>
      </c>
      <c r="HO67" s="40"/>
      <c r="HP67" s="40"/>
      <c r="HQ67" s="40"/>
      <c r="HR67" s="40"/>
      <c r="HU67" s="75">
        <v>62</v>
      </c>
      <c r="HV67" s="77" t="str">
        <f t="shared" si="74"/>
        <v/>
      </c>
      <c r="HW67" s="78" t="str">
        <f t="shared" si="75"/>
        <v/>
      </c>
      <c r="HX67" s="88" t="str">
        <f t="shared" si="22"/>
        <v/>
      </c>
      <c r="HY67" s="68" t="str">
        <v>0,0,0,1</v>
      </c>
      <c r="HZ67" s="75">
        <f t="shared" si="68"/>
        <v>2</v>
      </c>
      <c r="IA67" s="75">
        <f t="shared" si="69"/>
        <v>4</v>
      </c>
      <c r="IB67" s="75">
        <f t="shared" si="62"/>
        <v>99999</v>
      </c>
      <c r="IC67" s="143">
        <f t="shared" si="26"/>
        <v>99999</v>
      </c>
      <c r="ID67" s="75">
        <f t="shared" si="43"/>
        <v>99999</v>
      </c>
      <c r="IE67" s="76">
        <f t="shared" si="27"/>
        <v>99999</v>
      </c>
      <c r="IF67" s="86">
        <f t="shared" si="76"/>
        <v>99999</v>
      </c>
      <c r="IG67" s="88">
        <f t="shared" si="77"/>
        <v>99999</v>
      </c>
      <c r="IH67" s="30">
        <f t="shared" si="30"/>
        <v>99999</v>
      </c>
      <c r="II67" s="55">
        <f t="shared" si="31"/>
        <v>99999</v>
      </c>
      <c r="IJ67" s="133" t="str">
        <f t="shared" si="78"/>
        <v>-</v>
      </c>
      <c r="IL67" s="146"/>
      <c r="IM67" s="146"/>
      <c r="IN67" s="146"/>
      <c r="IO67" s="141">
        <f t="shared" si="70"/>
        <v>99999</v>
      </c>
      <c r="IP67" s="75">
        <f t="shared" si="71"/>
        <v>99999</v>
      </c>
      <c r="IQ67" s="387" t="str">
        <f t="shared" si="61"/>
        <v>-</v>
      </c>
      <c r="IR67" s="142">
        <f t="shared" si="35"/>
        <v>99999</v>
      </c>
      <c r="IS67" s="146"/>
      <c r="IT67" s="389"/>
      <c r="IU67" s="389"/>
      <c r="IV67" s="146"/>
      <c r="IW67" s="7">
        <v>62</v>
      </c>
      <c r="IX67" s="1" t="str">
        <f t="shared" si="52"/>
        <v/>
      </c>
      <c r="IY67" s="7" t="str">
        <f t="shared" si="49"/>
        <v/>
      </c>
      <c r="IZ67" s="223" t="str" cm="1">
        <f t="array" ref="IZ67">IF(IW67&lt;=$HH$1-1,
IF(IX67&lt;&gt;IX66,
INDEX($M$6:$GP$190,1,IY67+1),INDEX($M$6:$GP$190,MIN(IY67,IY66)+1,MAX(IY67,IY66)+1))+IF(IX67&lt;&gt;IX68,INDEX($M$6:$GP$190,1,IY67+1),0),"")</f>
        <v/>
      </c>
      <c r="JA67" s="7" t="str">
        <f t="shared" si="50"/>
        <v/>
      </c>
    </row>
    <row r="68" spans="1:261" ht="16" x14ac:dyDescent="0.2">
      <c r="A68" s="217"/>
      <c r="B68" s="1">
        <v>63</v>
      </c>
      <c r="C68" s="188">
        <f t="shared" si="4"/>
        <v>0</v>
      </c>
      <c r="D68" s="54"/>
      <c r="E68" s="18" t="str">
        <f t="shared" si="6"/>
        <v/>
      </c>
      <c r="F68" s="1" t="str">
        <f t="shared" ca="1" si="7"/>
        <v/>
      </c>
      <c r="K68" s="7"/>
      <c r="L68" s="291">
        <v>62</v>
      </c>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t="s">
        <v>11</v>
      </c>
      <c r="BX68" s="182">
        <v>99999</v>
      </c>
      <c r="BY68" s="182">
        <v>99999</v>
      </c>
      <c r="BZ68" s="182">
        <v>99999</v>
      </c>
      <c r="CA68" s="182">
        <v>99999</v>
      </c>
      <c r="CB68" s="182">
        <v>99999</v>
      </c>
      <c r="CC68" s="182">
        <v>99999</v>
      </c>
      <c r="CD68" s="182">
        <v>99999</v>
      </c>
      <c r="CE68" s="182">
        <v>99999</v>
      </c>
      <c r="CF68" s="182">
        <v>99999</v>
      </c>
      <c r="CG68" s="182">
        <v>99999</v>
      </c>
      <c r="CH68" s="182">
        <v>99999</v>
      </c>
      <c r="CI68" s="182">
        <v>99999</v>
      </c>
      <c r="CJ68" s="182">
        <v>99999</v>
      </c>
      <c r="CK68" s="182">
        <v>99999</v>
      </c>
      <c r="CL68" s="182">
        <v>99999</v>
      </c>
      <c r="CM68" s="182">
        <v>99999</v>
      </c>
      <c r="CN68" s="182">
        <v>99999</v>
      </c>
      <c r="CO68" s="183">
        <v>99999</v>
      </c>
      <c r="CP68" s="183">
        <v>99999</v>
      </c>
      <c r="CQ68" s="183">
        <v>99999</v>
      </c>
      <c r="CR68" s="183">
        <v>99999</v>
      </c>
      <c r="CS68" s="183">
        <v>99999</v>
      </c>
      <c r="CT68" s="183">
        <v>99999</v>
      </c>
      <c r="CU68" s="183">
        <v>99999</v>
      </c>
      <c r="CV68" s="183">
        <v>99999</v>
      </c>
      <c r="CW68" s="183">
        <v>99999</v>
      </c>
      <c r="CX68" s="183">
        <v>99999</v>
      </c>
      <c r="CY68" s="183">
        <v>99999</v>
      </c>
      <c r="CZ68" s="183">
        <v>99999</v>
      </c>
      <c r="DA68" s="183">
        <v>99999</v>
      </c>
      <c r="DB68" s="183">
        <v>99999</v>
      </c>
      <c r="DC68" s="183">
        <v>99999</v>
      </c>
      <c r="DD68" s="183">
        <v>99999</v>
      </c>
      <c r="DE68" s="183">
        <v>99999</v>
      </c>
      <c r="DF68" s="183">
        <v>99999</v>
      </c>
      <c r="DG68" s="183">
        <v>99999</v>
      </c>
      <c r="DH68" s="183">
        <v>99999</v>
      </c>
      <c r="DI68" s="183">
        <v>99999</v>
      </c>
      <c r="DJ68" s="183">
        <v>99999</v>
      </c>
      <c r="DK68" s="183">
        <v>99999</v>
      </c>
      <c r="DL68" s="183">
        <v>99999</v>
      </c>
      <c r="DM68" s="183">
        <v>99999</v>
      </c>
      <c r="DN68" s="183">
        <v>99999</v>
      </c>
      <c r="DO68" s="183">
        <v>99999</v>
      </c>
      <c r="DP68" s="183">
        <v>99999</v>
      </c>
      <c r="DQ68" s="183">
        <v>99999</v>
      </c>
      <c r="DR68" s="183">
        <v>99999</v>
      </c>
      <c r="DS68" s="183">
        <v>99999</v>
      </c>
      <c r="DT68" s="183">
        <v>99999</v>
      </c>
      <c r="DU68" s="183">
        <v>99999</v>
      </c>
      <c r="DV68" s="183">
        <v>99999</v>
      </c>
      <c r="DW68" s="183">
        <v>99999</v>
      </c>
      <c r="DX68" s="183">
        <v>99999</v>
      </c>
      <c r="DY68" s="183">
        <v>99999</v>
      </c>
      <c r="DZ68" s="183">
        <v>99999</v>
      </c>
      <c r="EA68" s="183">
        <v>99999</v>
      </c>
      <c r="EB68" s="183">
        <v>99999</v>
      </c>
      <c r="EC68" s="183">
        <v>99999</v>
      </c>
      <c r="ED68" s="183">
        <v>99999</v>
      </c>
      <c r="EE68" s="183">
        <v>99999</v>
      </c>
      <c r="EF68" s="183">
        <v>99999</v>
      </c>
      <c r="EG68" s="183">
        <v>99999</v>
      </c>
      <c r="EH68" s="183">
        <v>99999</v>
      </c>
      <c r="EI68" s="183">
        <v>99999</v>
      </c>
      <c r="EJ68" s="183">
        <v>99999</v>
      </c>
      <c r="EK68" s="183">
        <v>99999</v>
      </c>
      <c r="EL68" s="183">
        <v>99999</v>
      </c>
      <c r="EM68" s="183">
        <v>99999</v>
      </c>
      <c r="EN68" s="183">
        <v>99999</v>
      </c>
      <c r="EO68" s="183">
        <v>99999</v>
      </c>
      <c r="EP68" s="183">
        <v>99999</v>
      </c>
      <c r="EQ68" s="183">
        <v>99999</v>
      </c>
      <c r="ER68" s="183">
        <v>99999</v>
      </c>
      <c r="ES68" s="183">
        <v>99999</v>
      </c>
      <c r="ET68" s="183">
        <v>99999</v>
      </c>
      <c r="EU68" s="183">
        <v>99999</v>
      </c>
      <c r="EV68" s="183">
        <v>99999</v>
      </c>
      <c r="EW68" s="183">
        <v>99999</v>
      </c>
      <c r="EX68" s="183">
        <v>99999</v>
      </c>
      <c r="EY68" s="183">
        <v>99999</v>
      </c>
      <c r="EZ68" s="183">
        <v>99999</v>
      </c>
      <c r="FA68" s="183">
        <v>99999</v>
      </c>
      <c r="FB68" s="183">
        <v>99999</v>
      </c>
      <c r="FC68" s="183">
        <v>99999</v>
      </c>
      <c r="FD68" s="183">
        <v>99999</v>
      </c>
      <c r="FE68" s="183">
        <v>99999</v>
      </c>
      <c r="FF68" s="183">
        <v>99999</v>
      </c>
      <c r="FG68" s="183">
        <v>99999</v>
      </c>
      <c r="FH68" s="183">
        <v>99999</v>
      </c>
      <c r="FI68" s="183">
        <v>99999</v>
      </c>
      <c r="FJ68" s="183">
        <v>99999</v>
      </c>
      <c r="FK68" s="183">
        <v>99999</v>
      </c>
      <c r="FL68" s="183">
        <v>99999</v>
      </c>
      <c r="FM68" s="183">
        <v>99999</v>
      </c>
      <c r="FN68" s="183">
        <v>99999</v>
      </c>
      <c r="FO68" s="183">
        <v>99999</v>
      </c>
      <c r="FP68" s="183">
        <v>99999</v>
      </c>
      <c r="FQ68" s="183">
        <v>99999</v>
      </c>
      <c r="FR68" s="183">
        <v>99999</v>
      </c>
      <c r="FS68" s="183">
        <v>99999</v>
      </c>
      <c r="FT68" s="183">
        <v>99999</v>
      </c>
      <c r="FU68" s="183">
        <v>99999</v>
      </c>
      <c r="FV68" s="183">
        <v>99999</v>
      </c>
      <c r="FW68" s="183">
        <v>99999</v>
      </c>
      <c r="FX68" s="183">
        <v>99999</v>
      </c>
      <c r="FY68" s="183">
        <v>99999</v>
      </c>
      <c r="FZ68" s="183">
        <v>99999</v>
      </c>
      <c r="GA68" s="183">
        <v>99999</v>
      </c>
      <c r="GB68" s="183">
        <v>99999</v>
      </c>
      <c r="GC68" s="183">
        <v>99999</v>
      </c>
      <c r="GD68" s="183">
        <v>99999</v>
      </c>
      <c r="GE68" s="183">
        <v>99999</v>
      </c>
      <c r="GF68" s="183">
        <v>99999</v>
      </c>
      <c r="GG68" s="183">
        <v>99999</v>
      </c>
      <c r="GH68" s="183">
        <v>99999</v>
      </c>
      <c r="GI68" s="132">
        <v>99999</v>
      </c>
      <c r="GJ68" s="132">
        <v>99999</v>
      </c>
      <c r="GK68" s="132">
        <v>99999</v>
      </c>
      <c r="GL68" s="132">
        <v>99999</v>
      </c>
      <c r="GM68" s="132">
        <v>99999</v>
      </c>
      <c r="GN68" s="132">
        <v>99999</v>
      </c>
      <c r="GO68" s="132">
        <v>99999</v>
      </c>
      <c r="GP68" s="132">
        <v>99999</v>
      </c>
      <c r="GQ68" s="28">
        <v>62</v>
      </c>
      <c r="GR68" s="128"/>
      <c r="GS68" s="55" t="str">
        <f t="shared" si="10"/>
        <v>NFS</v>
      </c>
      <c r="GT68" s="55" t="str">
        <f t="shared" si="37"/>
        <v>-</v>
      </c>
      <c r="GU68" s="29"/>
      <c r="GV68" s="56" t="str">
        <f t="shared" si="42"/>
        <v>,</v>
      </c>
      <c r="GW68" s="59" t="str">
        <f t="shared" si="38"/>
        <v>,</v>
      </c>
      <c r="GX68" s="29">
        <v>63</v>
      </c>
      <c r="GY68" s="5"/>
      <c r="GZ68" s="193" t="str">
        <f t="shared" si="73"/>
        <v/>
      </c>
      <c r="HA68" s="101" t="str">
        <v>0,0,0,0</v>
      </c>
      <c r="HB68" s="56">
        <f t="shared" si="66"/>
        <v>2</v>
      </c>
      <c r="HC68" s="56">
        <f t="shared" si="67"/>
        <v>4</v>
      </c>
      <c r="HD68" s="55">
        <f t="shared" si="60"/>
        <v>99999</v>
      </c>
      <c r="HE68" s="219">
        <f t="shared" si="13"/>
        <v>99999</v>
      </c>
      <c r="HF68" s="55">
        <f t="shared" si="14"/>
        <v>99999</v>
      </c>
      <c r="HG68" s="108" t="str">
        <f t="shared" si="15"/>
        <v>NFS</v>
      </c>
      <c r="HH68" s="85">
        <f t="shared" si="16"/>
        <v>0</v>
      </c>
      <c r="HI68" s="106" t="str">
        <f t="shared" si="17"/>
        <v/>
      </c>
      <c r="HJ68" s="29">
        <v>63</v>
      </c>
      <c r="HK68" s="85" t="str">
        <f t="shared" si="18"/>
        <v/>
      </c>
      <c r="HL68" s="85" t="str">
        <f t="shared" si="40"/>
        <v/>
      </c>
      <c r="HM68" s="55" t="str" cm="1">
        <f t="array" ref="HM68">IF(HJ68&lt;=$HH$1-1,IF(HK68&lt;&gt;HK67,INDEX($M$6:$GP$190,1,HL68+1),INDEX($M$6:$GP$190,MIN(HL68,HL67)+1,MAX(HL68,HL67)+1))+IF(HK68&lt;&gt;HK69,INDEX($M$6:$GP$190,1,HL68+1),0),"")</f>
        <v/>
      </c>
      <c r="HN68" s="29" t="str">
        <f>IF(HJ68&lt;=$HH$1-1,ROUND(#REF!,3)&amp;","&amp;#REF!,"")</f>
        <v/>
      </c>
      <c r="HO68" s="40"/>
      <c r="HP68" s="40"/>
      <c r="HQ68" s="40"/>
      <c r="HR68" s="40"/>
      <c r="HU68" s="75">
        <v>63</v>
      </c>
      <c r="HV68" s="77" t="str">
        <f t="shared" si="74"/>
        <v/>
      </c>
      <c r="HW68" s="78" t="str">
        <f t="shared" si="75"/>
        <v/>
      </c>
      <c r="HX68" s="88" t="str">
        <f t="shared" si="22"/>
        <v/>
      </c>
      <c r="HY68" s="68" t="str">
        <v>0,0,0,1</v>
      </c>
      <c r="HZ68" s="75">
        <f t="shared" si="68"/>
        <v>2</v>
      </c>
      <c r="IA68" s="75">
        <f t="shared" si="69"/>
        <v>4</v>
      </c>
      <c r="IB68" s="75">
        <f t="shared" si="62"/>
        <v>99999</v>
      </c>
      <c r="IC68" s="143">
        <f t="shared" si="26"/>
        <v>99999</v>
      </c>
      <c r="ID68" s="75">
        <f t="shared" si="43"/>
        <v>99999</v>
      </c>
      <c r="IE68" s="76">
        <f t="shared" si="27"/>
        <v>99999</v>
      </c>
      <c r="IF68" s="86">
        <f t="shared" si="76"/>
        <v>99999</v>
      </c>
      <c r="IG68" s="88">
        <f t="shared" si="77"/>
        <v>99999</v>
      </c>
      <c r="IH68" s="30">
        <f t="shared" si="30"/>
        <v>99999</v>
      </c>
      <c r="II68" s="55">
        <f t="shared" si="31"/>
        <v>99999</v>
      </c>
      <c r="IJ68" s="133" t="str">
        <f t="shared" si="78"/>
        <v>-</v>
      </c>
      <c r="IL68" s="146"/>
      <c r="IM68" s="146"/>
      <c r="IN68" s="146"/>
      <c r="IO68" s="141">
        <f t="shared" si="70"/>
        <v>99999</v>
      </c>
      <c r="IP68" s="75">
        <f t="shared" si="71"/>
        <v>99999</v>
      </c>
      <c r="IQ68" s="387" t="str">
        <f t="shared" si="61"/>
        <v>-</v>
      </c>
      <c r="IR68" s="142">
        <f t="shared" si="35"/>
        <v>99999</v>
      </c>
      <c r="IS68" s="146"/>
      <c r="IT68" s="389"/>
      <c r="IU68" s="389"/>
      <c r="IV68" s="146"/>
      <c r="IW68" s="7">
        <v>63</v>
      </c>
      <c r="IX68" s="1" t="str">
        <f t="shared" si="52"/>
        <v/>
      </c>
      <c r="IY68" s="7" t="str">
        <f t="shared" si="49"/>
        <v/>
      </c>
      <c r="IZ68" s="223" t="str" cm="1">
        <f t="array" ref="IZ68">IF(IW68&lt;=$HH$1-1,
IF(IX68&lt;&gt;IX67,
INDEX($M$6:$GP$190,1,IY68+1),INDEX($M$6:$GP$190,MIN(IY68,IY67)+1,MAX(IY68,IY67)+1))+IF(IX68&lt;&gt;IX69,INDEX($M$6:$GP$190,1,IY68+1),0),"")</f>
        <v/>
      </c>
      <c r="JA68" s="7" t="str">
        <f t="shared" si="50"/>
        <v/>
      </c>
    </row>
    <row r="69" spans="1:261" ht="15" customHeight="1" x14ac:dyDescent="0.2">
      <c r="A69" s="217"/>
      <c r="B69" s="1">
        <v>64</v>
      </c>
      <c r="C69" s="188">
        <f t="shared" si="4"/>
        <v>0</v>
      </c>
      <c r="D69" s="54"/>
      <c r="E69" s="18" t="str">
        <f t="shared" si="6"/>
        <v/>
      </c>
      <c r="F69" s="1" t="str">
        <f t="shared" ca="1" si="7"/>
        <v/>
      </c>
      <c r="K69" s="7"/>
      <c r="L69" s="291">
        <v>63</v>
      </c>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t="s">
        <v>11</v>
      </c>
      <c r="BY69" s="182">
        <v>99999</v>
      </c>
      <c r="BZ69" s="182">
        <v>99999</v>
      </c>
      <c r="CA69" s="182">
        <v>99999</v>
      </c>
      <c r="CB69" s="182">
        <v>99999</v>
      </c>
      <c r="CC69" s="182">
        <v>99999</v>
      </c>
      <c r="CD69" s="182">
        <v>99999</v>
      </c>
      <c r="CE69" s="182">
        <v>99999</v>
      </c>
      <c r="CF69" s="182">
        <v>99999</v>
      </c>
      <c r="CG69" s="182">
        <v>99999</v>
      </c>
      <c r="CH69" s="182">
        <v>99999</v>
      </c>
      <c r="CI69" s="182">
        <v>99999</v>
      </c>
      <c r="CJ69" s="182">
        <v>99999</v>
      </c>
      <c r="CK69" s="182">
        <v>99999</v>
      </c>
      <c r="CL69" s="182">
        <v>99999</v>
      </c>
      <c r="CM69" s="182">
        <v>99999</v>
      </c>
      <c r="CN69" s="182">
        <v>99999</v>
      </c>
      <c r="CO69" s="183">
        <v>99999</v>
      </c>
      <c r="CP69" s="183">
        <v>99999</v>
      </c>
      <c r="CQ69" s="183">
        <v>99999</v>
      </c>
      <c r="CR69" s="183">
        <v>99999</v>
      </c>
      <c r="CS69" s="183">
        <v>99999</v>
      </c>
      <c r="CT69" s="183">
        <v>99999</v>
      </c>
      <c r="CU69" s="183">
        <v>99999</v>
      </c>
      <c r="CV69" s="183">
        <v>99999</v>
      </c>
      <c r="CW69" s="183">
        <v>99999</v>
      </c>
      <c r="CX69" s="183">
        <v>99999</v>
      </c>
      <c r="CY69" s="183">
        <v>99999</v>
      </c>
      <c r="CZ69" s="183">
        <v>99999</v>
      </c>
      <c r="DA69" s="183">
        <v>99999</v>
      </c>
      <c r="DB69" s="183">
        <v>99999</v>
      </c>
      <c r="DC69" s="183">
        <v>99999</v>
      </c>
      <c r="DD69" s="183">
        <v>99999</v>
      </c>
      <c r="DE69" s="183">
        <v>99999</v>
      </c>
      <c r="DF69" s="183">
        <v>99999</v>
      </c>
      <c r="DG69" s="183">
        <v>99999</v>
      </c>
      <c r="DH69" s="183">
        <v>99999</v>
      </c>
      <c r="DI69" s="183">
        <v>99999</v>
      </c>
      <c r="DJ69" s="183">
        <v>99999</v>
      </c>
      <c r="DK69" s="183">
        <v>99999</v>
      </c>
      <c r="DL69" s="183">
        <v>99999</v>
      </c>
      <c r="DM69" s="183">
        <v>99999</v>
      </c>
      <c r="DN69" s="183">
        <v>99999</v>
      </c>
      <c r="DO69" s="183">
        <v>99999</v>
      </c>
      <c r="DP69" s="183">
        <v>99999</v>
      </c>
      <c r="DQ69" s="183">
        <v>99999</v>
      </c>
      <c r="DR69" s="183">
        <v>99999</v>
      </c>
      <c r="DS69" s="183">
        <v>99999</v>
      </c>
      <c r="DT69" s="183">
        <v>99999</v>
      </c>
      <c r="DU69" s="183">
        <v>99999</v>
      </c>
      <c r="DV69" s="183">
        <v>99999</v>
      </c>
      <c r="DW69" s="183">
        <v>99999</v>
      </c>
      <c r="DX69" s="183">
        <v>99999</v>
      </c>
      <c r="DY69" s="183">
        <v>99999</v>
      </c>
      <c r="DZ69" s="183">
        <v>99999</v>
      </c>
      <c r="EA69" s="183">
        <v>99999</v>
      </c>
      <c r="EB69" s="183">
        <v>99999</v>
      </c>
      <c r="EC69" s="183">
        <v>99999</v>
      </c>
      <c r="ED69" s="183">
        <v>99999</v>
      </c>
      <c r="EE69" s="183">
        <v>99999</v>
      </c>
      <c r="EF69" s="183">
        <v>99999</v>
      </c>
      <c r="EG69" s="183">
        <v>99999</v>
      </c>
      <c r="EH69" s="183">
        <v>99999</v>
      </c>
      <c r="EI69" s="183">
        <v>99999</v>
      </c>
      <c r="EJ69" s="183">
        <v>99999</v>
      </c>
      <c r="EK69" s="183">
        <v>99999</v>
      </c>
      <c r="EL69" s="183">
        <v>99999</v>
      </c>
      <c r="EM69" s="183">
        <v>99999</v>
      </c>
      <c r="EN69" s="183">
        <v>99999</v>
      </c>
      <c r="EO69" s="183">
        <v>99999</v>
      </c>
      <c r="EP69" s="183">
        <v>99999</v>
      </c>
      <c r="EQ69" s="183">
        <v>99999</v>
      </c>
      <c r="ER69" s="183">
        <v>99999</v>
      </c>
      <c r="ES69" s="183">
        <v>99999</v>
      </c>
      <c r="ET69" s="183">
        <v>99999</v>
      </c>
      <c r="EU69" s="183">
        <v>99999</v>
      </c>
      <c r="EV69" s="183">
        <v>99999</v>
      </c>
      <c r="EW69" s="183">
        <v>99999</v>
      </c>
      <c r="EX69" s="183">
        <v>99999</v>
      </c>
      <c r="EY69" s="183">
        <v>99999</v>
      </c>
      <c r="EZ69" s="183">
        <v>99999</v>
      </c>
      <c r="FA69" s="183">
        <v>99999</v>
      </c>
      <c r="FB69" s="183">
        <v>99999</v>
      </c>
      <c r="FC69" s="183">
        <v>99999</v>
      </c>
      <c r="FD69" s="183">
        <v>99999</v>
      </c>
      <c r="FE69" s="183">
        <v>99999</v>
      </c>
      <c r="FF69" s="183">
        <v>99999</v>
      </c>
      <c r="FG69" s="183">
        <v>99999</v>
      </c>
      <c r="FH69" s="183">
        <v>99999</v>
      </c>
      <c r="FI69" s="183">
        <v>99999</v>
      </c>
      <c r="FJ69" s="183">
        <v>99999</v>
      </c>
      <c r="FK69" s="183">
        <v>99999</v>
      </c>
      <c r="FL69" s="183">
        <v>99999</v>
      </c>
      <c r="FM69" s="183">
        <v>99999</v>
      </c>
      <c r="FN69" s="183">
        <v>99999</v>
      </c>
      <c r="FO69" s="183">
        <v>99999</v>
      </c>
      <c r="FP69" s="183">
        <v>99999</v>
      </c>
      <c r="FQ69" s="183">
        <v>99999</v>
      </c>
      <c r="FR69" s="183">
        <v>99999</v>
      </c>
      <c r="FS69" s="183">
        <v>99999</v>
      </c>
      <c r="FT69" s="183">
        <v>99999</v>
      </c>
      <c r="FU69" s="183">
        <v>99999</v>
      </c>
      <c r="FV69" s="183">
        <v>99999</v>
      </c>
      <c r="FW69" s="183">
        <v>99999</v>
      </c>
      <c r="FX69" s="183">
        <v>99999</v>
      </c>
      <c r="FY69" s="183">
        <v>99999</v>
      </c>
      <c r="FZ69" s="183">
        <v>99999</v>
      </c>
      <c r="GA69" s="183">
        <v>99999</v>
      </c>
      <c r="GB69" s="183">
        <v>99999</v>
      </c>
      <c r="GC69" s="183">
        <v>99999</v>
      </c>
      <c r="GD69" s="183">
        <v>99999</v>
      </c>
      <c r="GE69" s="183">
        <v>99999</v>
      </c>
      <c r="GF69" s="183">
        <v>99999</v>
      </c>
      <c r="GG69" s="183">
        <v>99999</v>
      </c>
      <c r="GH69" s="183">
        <v>99999</v>
      </c>
      <c r="GI69" s="132">
        <v>99999</v>
      </c>
      <c r="GJ69" s="132">
        <v>99999</v>
      </c>
      <c r="GK69" s="132">
        <v>99999</v>
      </c>
      <c r="GL69" s="132">
        <v>99999</v>
      </c>
      <c r="GM69" s="132">
        <v>99999</v>
      </c>
      <c r="GN69" s="132">
        <v>99999</v>
      </c>
      <c r="GO69" s="132">
        <v>99999</v>
      </c>
      <c r="GP69" s="132">
        <v>99999</v>
      </c>
      <c r="GQ69" s="28">
        <v>63</v>
      </c>
      <c r="GR69" s="128"/>
      <c r="GS69" s="55" t="str">
        <f t="shared" si="10"/>
        <v>NFS</v>
      </c>
      <c r="GT69" s="55" t="str">
        <f t="shared" si="37"/>
        <v>-</v>
      </c>
      <c r="GU69" s="29"/>
      <c r="GV69" s="56" t="str">
        <f t="shared" si="42"/>
        <v>,</v>
      </c>
      <c r="GW69" s="59" t="str">
        <f t="shared" si="38"/>
        <v>,</v>
      </c>
      <c r="GX69" s="29">
        <v>64</v>
      </c>
      <c r="GY69" s="5"/>
      <c r="GZ69" s="87" t="str">
        <f t="shared" si="73"/>
        <v/>
      </c>
      <c r="HA69" s="101" t="str">
        <v>0,0,0,0</v>
      </c>
      <c r="HB69" s="56">
        <f t="shared" si="66"/>
        <v>2</v>
      </c>
      <c r="HC69" s="56">
        <f t="shared" si="67"/>
        <v>4</v>
      </c>
      <c r="HD69" s="55">
        <f t="shared" si="60"/>
        <v>99999</v>
      </c>
      <c r="HE69" s="219">
        <f t="shared" si="13"/>
        <v>99999</v>
      </c>
      <c r="HF69" s="55">
        <f t="shared" si="14"/>
        <v>99999</v>
      </c>
      <c r="HG69" s="108" t="str">
        <f t="shared" si="15"/>
        <v>NFS</v>
      </c>
      <c r="HH69" s="85">
        <f t="shared" si="16"/>
        <v>0</v>
      </c>
      <c r="HI69" s="106" t="str">
        <f t="shared" si="17"/>
        <v/>
      </c>
      <c r="HJ69" s="29">
        <v>64</v>
      </c>
      <c r="HK69" s="85" t="str">
        <f t="shared" si="18"/>
        <v/>
      </c>
      <c r="HL69" s="85" t="str">
        <f t="shared" si="40"/>
        <v/>
      </c>
      <c r="HM69" s="55" t="str" cm="1">
        <f t="array" ref="HM69">IF(HJ69&lt;=$HH$1-1,IF(HK69&lt;&gt;HK68,INDEX($M$6:$GP$190,1,HL69+1),INDEX($M$6:$GP$190,MIN(HL69,HL68)+1,MAX(HL69,HL68)+1))+IF(HK69&lt;&gt;HK70,INDEX($M$6:$GP$190,1,HL69+1),0),"")</f>
        <v/>
      </c>
      <c r="HN69" s="29" t="str">
        <f>IF(HJ69&lt;=$HH$1-1,ROUND(#REF!,3)&amp;","&amp;#REF!,"")</f>
        <v/>
      </c>
      <c r="HO69" s="40"/>
      <c r="HP69" s="40"/>
      <c r="HQ69" s="40"/>
      <c r="HR69" s="40"/>
      <c r="HU69" s="75">
        <v>64</v>
      </c>
      <c r="HV69" s="77" t="str">
        <f t="shared" si="74"/>
        <v/>
      </c>
      <c r="HW69" s="78" t="str">
        <f t="shared" si="75"/>
        <v/>
      </c>
      <c r="HX69" s="88" t="str">
        <f t="shared" si="22"/>
        <v/>
      </c>
      <c r="HY69" s="68" t="str">
        <v>0,0,0,1</v>
      </c>
      <c r="HZ69" s="75">
        <f t="shared" si="68"/>
        <v>2</v>
      </c>
      <c r="IA69" s="75">
        <f t="shared" si="69"/>
        <v>4</v>
      </c>
      <c r="IB69" s="75">
        <f t="shared" si="62"/>
        <v>99999</v>
      </c>
      <c r="IC69" s="143">
        <f t="shared" si="26"/>
        <v>99999</v>
      </c>
      <c r="ID69" s="75">
        <f t="shared" si="43"/>
        <v>99999</v>
      </c>
      <c r="IE69" s="76">
        <f t="shared" si="27"/>
        <v>99999</v>
      </c>
      <c r="IF69" s="86">
        <f t="shared" si="76"/>
        <v>99999</v>
      </c>
      <c r="IG69" s="88">
        <f t="shared" si="77"/>
        <v>99999</v>
      </c>
      <c r="IH69" s="30">
        <f t="shared" si="30"/>
        <v>99999</v>
      </c>
      <c r="II69" s="55">
        <f t="shared" si="31"/>
        <v>99999</v>
      </c>
      <c r="IJ69" s="133" t="str">
        <f t="shared" si="78"/>
        <v>-</v>
      </c>
      <c r="IL69" s="146"/>
      <c r="IM69" s="146"/>
      <c r="IN69" s="146"/>
      <c r="IO69" s="141">
        <f t="shared" si="70"/>
        <v>99999</v>
      </c>
      <c r="IP69" s="75">
        <f t="shared" si="71"/>
        <v>99999</v>
      </c>
      <c r="IQ69" s="387" t="str">
        <f t="shared" si="61"/>
        <v>-</v>
      </c>
      <c r="IR69" s="142">
        <f t="shared" si="35"/>
        <v>99999</v>
      </c>
      <c r="IS69" s="146"/>
      <c r="IT69" s="389"/>
      <c r="IU69" s="389"/>
      <c r="IV69" s="146"/>
      <c r="IW69" s="7">
        <v>64</v>
      </c>
      <c r="IX69" s="1" t="str">
        <f t="shared" si="52"/>
        <v/>
      </c>
      <c r="IY69" s="7" t="str">
        <f t="shared" si="49"/>
        <v/>
      </c>
      <c r="IZ69" s="223" t="str" cm="1">
        <f t="array" ref="IZ69">IF(IW69&lt;=$HH$1-1,
IF(IX69&lt;&gt;IX68,
INDEX($M$6:$GP$190,1,IY69+1),INDEX($M$6:$GP$190,MIN(IY69,IY68)+1,MAX(IY69,IY68)+1))+IF(IX69&lt;&gt;IX70,INDEX($M$6:$GP$190,1,IY69+1),0),"")</f>
        <v/>
      </c>
      <c r="JA69" s="7" t="str">
        <f t="shared" si="50"/>
        <v/>
      </c>
    </row>
    <row r="70" spans="1:261" ht="16" x14ac:dyDescent="0.2">
      <c r="A70" s="217"/>
      <c r="B70" s="1">
        <v>65</v>
      </c>
      <c r="C70" s="188">
        <f t="shared" si="4"/>
        <v>0</v>
      </c>
      <c r="D70" s="54"/>
      <c r="E70" s="18" t="str">
        <f t="shared" si="6"/>
        <v/>
      </c>
      <c r="F70" s="1" t="str">
        <f t="shared" ca="1" si="7"/>
        <v/>
      </c>
      <c r="K70" s="7"/>
      <c r="L70" s="291">
        <v>64</v>
      </c>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t="s">
        <v>11</v>
      </c>
      <c r="BZ70" s="182">
        <v>99999</v>
      </c>
      <c r="CA70" s="182">
        <v>99999</v>
      </c>
      <c r="CB70" s="182">
        <v>99999</v>
      </c>
      <c r="CC70" s="182">
        <v>99999</v>
      </c>
      <c r="CD70" s="182">
        <v>99999</v>
      </c>
      <c r="CE70" s="182">
        <v>99999</v>
      </c>
      <c r="CF70" s="182">
        <v>99999</v>
      </c>
      <c r="CG70" s="182">
        <v>99999</v>
      </c>
      <c r="CH70" s="182">
        <v>99999</v>
      </c>
      <c r="CI70" s="182">
        <v>99999</v>
      </c>
      <c r="CJ70" s="182">
        <v>99999</v>
      </c>
      <c r="CK70" s="182">
        <v>99999</v>
      </c>
      <c r="CL70" s="182">
        <v>99999</v>
      </c>
      <c r="CM70" s="182">
        <v>99999</v>
      </c>
      <c r="CN70" s="182">
        <v>99999</v>
      </c>
      <c r="CO70" s="183">
        <v>99999</v>
      </c>
      <c r="CP70" s="183">
        <v>99999</v>
      </c>
      <c r="CQ70" s="183">
        <v>99999</v>
      </c>
      <c r="CR70" s="183">
        <v>99999</v>
      </c>
      <c r="CS70" s="183">
        <v>99999</v>
      </c>
      <c r="CT70" s="183">
        <v>99999</v>
      </c>
      <c r="CU70" s="183">
        <v>99999</v>
      </c>
      <c r="CV70" s="183">
        <v>99999</v>
      </c>
      <c r="CW70" s="183">
        <v>99999</v>
      </c>
      <c r="CX70" s="183">
        <v>99999</v>
      </c>
      <c r="CY70" s="183">
        <v>99999</v>
      </c>
      <c r="CZ70" s="183">
        <v>99999</v>
      </c>
      <c r="DA70" s="183">
        <v>99999</v>
      </c>
      <c r="DB70" s="183">
        <v>99999</v>
      </c>
      <c r="DC70" s="183">
        <v>99999</v>
      </c>
      <c r="DD70" s="183">
        <v>99999</v>
      </c>
      <c r="DE70" s="183">
        <v>99999</v>
      </c>
      <c r="DF70" s="183">
        <v>99999</v>
      </c>
      <c r="DG70" s="183">
        <v>99999</v>
      </c>
      <c r="DH70" s="183">
        <v>99999</v>
      </c>
      <c r="DI70" s="183">
        <v>99999</v>
      </c>
      <c r="DJ70" s="183">
        <v>99999</v>
      </c>
      <c r="DK70" s="183">
        <v>99999</v>
      </c>
      <c r="DL70" s="183">
        <v>99999</v>
      </c>
      <c r="DM70" s="183">
        <v>99999</v>
      </c>
      <c r="DN70" s="183">
        <v>99999</v>
      </c>
      <c r="DO70" s="183">
        <v>99999</v>
      </c>
      <c r="DP70" s="183">
        <v>99999</v>
      </c>
      <c r="DQ70" s="183">
        <v>99999</v>
      </c>
      <c r="DR70" s="183">
        <v>99999</v>
      </c>
      <c r="DS70" s="183">
        <v>99999</v>
      </c>
      <c r="DT70" s="183">
        <v>99999</v>
      </c>
      <c r="DU70" s="183">
        <v>99999</v>
      </c>
      <c r="DV70" s="183">
        <v>99999</v>
      </c>
      <c r="DW70" s="183">
        <v>99999</v>
      </c>
      <c r="DX70" s="183">
        <v>99999</v>
      </c>
      <c r="DY70" s="183">
        <v>99999</v>
      </c>
      <c r="DZ70" s="183">
        <v>99999</v>
      </c>
      <c r="EA70" s="183">
        <v>99999</v>
      </c>
      <c r="EB70" s="183">
        <v>99999</v>
      </c>
      <c r="EC70" s="183">
        <v>99999</v>
      </c>
      <c r="ED70" s="183">
        <v>99999</v>
      </c>
      <c r="EE70" s="183">
        <v>99999</v>
      </c>
      <c r="EF70" s="183">
        <v>99999</v>
      </c>
      <c r="EG70" s="183">
        <v>99999</v>
      </c>
      <c r="EH70" s="183">
        <v>99999</v>
      </c>
      <c r="EI70" s="183">
        <v>99999</v>
      </c>
      <c r="EJ70" s="183">
        <v>99999</v>
      </c>
      <c r="EK70" s="183">
        <v>99999</v>
      </c>
      <c r="EL70" s="183">
        <v>99999</v>
      </c>
      <c r="EM70" s="183">
        <v>99999</v>
      </c>
      <c r="EN70" s="183">
        <v>99999</v>
      </c>
      <c r="EO70" s="183">
        <v>99999</v>
      </c>
      <c r="EP70" s="183">
        <v>99999</v>
      </c>
      <c r="EQ70" s="183">
        <v>99999</v>
      </c>
      <c r="ER70" s="183">
        <v>99999</v>
      </c>
      <c r="ES70" s="183">
        <v>99999</v>
      </c>
      <c r="ET70" s="183">
        <v>99999</v>
      </c>
      <c r="EU70" s="183">
        <v>99999</v>
      </c>
      <c r="EV70" s="183">
        <v>99999</v>
      </c>
      <c r="EW70" s="183">
        <v>99999</v>
      </c>
      <c r="EX70" s="183">
        <v>99999</v>
      </c>
      <c r="EY70" s="183">
        <v>99999</v>
      </c>
      <c r="EZ70" s="183">
        <v>99999</v>
      </c>
      <c r="FA70" s="183">
        <v>99999</v>
      </c>
      <c r="FB70" s="183">
        <v>99999</v>
      </c>
      <c r="FC70" s="183">
        <v>99999</v>
      </c>
      <c r="FD70" s="183">
        <v>99999</v>
      </c>
      <c r="FE70" s="183">
        <v>99999</v>
      </c>
      <c r="FF70" s="183">
        <v>99999</v>
      </c>
      <c r="FG70" s="183">
        <v>99999</v>
      </c>
      <c r="FH70" s="183">
        <v>99999</v>
      </c>
      <c r="FI70" s="183">
        <v>99999</v>
      </c>
      <c r="FJ70" s="183">
        <v>99999</v>
      </c>
      <c r="FK70" s="183">
        <v>99999</v>
      </c>
      <c r="FL70" s="183">
        <v>99999</v>
      </c>
      <c r="FM70" s="183">
        <v>99999</v>
      </c>
      <c r="FN70" s="183">
        <v>99999</v>
      </c>
      <c r="FO70" s="183">
        <v>99999</v>
      </c>
      <c r="FP70" s="183">
        <v>99999</v>
      </c>
      <c r="FQ70" s="183">
        <v>99999</v>
      </c>
      <c r="FR70" s="183">
        <v>99999</v>
      </c>
      <c r="FS70" s="183">
        <v>99999</v>
      </c>
      <c r="FT70" s="183">
        <v>99999</v>
      </c>
      <c r="FU70" s="183">
        <v>99999</v>
      </c>
      <c r="FV70" s="183">
        <v>99999</v>
      </c>
      <c r="FW70" s="183">
        <v>99999</v>
      </c>
      <c r="FX70" s="183">
        <v>99999</v>
      </c>
      <c r="FY70" s="183">
        <v>99999</v>
      </c>
      <c r="FZ70" s="183">
        <v>99999</v>
      </c>
      <c r="GA70" s="183">
        <v>99999</v>
      </c>
      <c r="GB70" s="183">
        <v>99999</v>
      </c>
      <c r="GC70" s="183">
        <v>99999</v>
      </c>
      <c r="GD70" s="183">
        <v>99999</v>
      </c>
      <c r="GE70" s="183">
        <v>99999</v>
      </c>
      <c r="GF70" s="183">
        <v>99999</v>
      </c>
      <c r="GG70" s="183">
        <v>99999</v>
      </c>
      <c r="GH70" s="183">
        <v>99999</v>
      </c>
      <c r="GI70" s="132">
        <v>99999</v>
      </c>
      <c r="GJ70" s="132">
        <v>99999</v>
      </c>
      <c r="GK70" s="132">
        <v>99999</v>
      </c>
      <c r="GL70" s="132">
        <v>99999</v>
      </c>
      <c r="GM70" s="132">
        <v>99999</v>
      </c>
      <c r="GN70" s="132">
        <v>99999</v>
      </c>
      <c r="GO70" s="132">
        <v>99999</v>
      </c>
      <c r="GP70" s="132">
        <v>99999</v>
      </c>
      <c r="GQ70" s="28">
        <v>64</v>
      </c>
      <c r="GR70" s="128"/>
      <c r="GS70" s="55" t="str">
        <f t="shared" si="10"/>
        <v>NFS</v>
      </c>
      <c r="GT70" s="55" t="str">
        <f t="shared" si="37"/>
        <v>-</v>
      </c>
      <c r="GU70" s="29"/>
      <c r="GV70" s="56" t="str">
        <f t="shared" si="42"/>
        <v>,</v>
      </c>
      <c r="GW70" s="59" t="str">
        <f t="shared" si="38"/>
        <v>,</v>
      </c>
      <c r="GX70" s="29">
        <v>65</v>
      </c>
      <c r="GY70" s="5"/>
      <c r="GZ70" s="193" t="str">
        <f t="shared" si="73"/>
        <v/>
      </c>
      <c r="HA70" s="101" t="str">
        <v>0,0,0,0</v>
      </c>
      <c r="HB70" s="56">
        <f t="shared" si="66"/>
        <v>2</v>
      </c>
      <c r="HC70" s="56">
        <f t="shared" si="67"/>
        <v>4</v>
      </c>
      <c r="HD70" s="55">
        <f t="shared" ref="HD70:HD101" si="79">_xlfn.NUMBERVALUE(IF(AND(GX70&lt;=$GV$1-1,HE70&lt;=$L$2),_xlfn.NUMBERVALUE(MID(HA70,1,HB70-1)),99999))</f>
        <v>99999</v>
      </c>
      <c r="HE70" s="219">
        <f t="shared" si="13"/>
        <v>99999</v>
      </c>
      <c r="HF70" s="55">
        <f t="shared" si="14"/>
        <v>99999</v>
      </c>
      <c r="HG70" s="108" t="str">
        <f t="shared" si="15"/>
        <v>NFS</v>
      </c>
      <c r="HH70" s="85">
        <f t="shared" si="16"/>
        <v>0</v>
      </c>
      <c r="HI70" s="106" t="str">
        <f t="shared" si="17"/>
        <v/>
      </c>
      <c r="HJ70" s="29">
        <v>65</v>
      </c>
      <c r="HK70" s="85" t="str">
        <f t="shared" ref="HK70:HK133" si="80">+IF(HJ70&lt;=$HH$1-1,
IF(HJ70&lt;=$HP$6,1,
IF(HJ70&lt;=SUM($HP$6:$HP$7),2,
IF(HJ70&lt;=SUM($HP$6:$HP$8),3,
IF(HJ70&lt;=SUM($HP$6:$HP$9),4,
IF(HJ70&lt;=SUM($HP$6:$HP$10),5,
IF(HJ70&lt;=SUM($HP$6:$HP$11),6,
IF(HJ70&lt;=SUM($HP$6:$HP$12),7,
IF(HJ70&lt;=SUM($HP$6:$HP$13),8,
IF(HJ70&lt;=SUM($HP$6:$HP$14),9,
IF(HJ70&lt;=SUM($HP$6:$HP$15),10,IF(HJ70&lt;=SUM($HP$6:$HP$16),11, IF(HJ70&lt;=SUM($HP$6:$HP$17),12,IF(HJ70&lt;=SUM($HP$6:$HP$18),13,
IF(HJ70&lt;=SUM($HP$6:$HP$19),14,15)))))))))))))),"")</f>
        <v/>
      </c>
      <c r="HL70" s="85" t="str">
        <f t="shared" si="40"/>
        <v/>
      </c>
      <c r="HM70" s="55" t="str" cm="1">
        <f t="array" ref="HM70">IF(HJ70&lt;=$HH$1-1,IF(HK70&lt;&gt;HK69,INDEX($M$6:$GP$190,1,HL70+1),INDEX($M$6:$GP$190,MIN(HL70,HL69)+1,MAX(HL70,HL69)+1))+IF(HK70&lt;&gt;HK71,INDEX($M$6:$GP$190,1,HL70+1),0),"")</f>
        <v/>
      </c>
      <c r="HN70" s="29" t="str">
        <f>IF(HJ70&lt;=$HH$1-1,ROUND(#REF!,3)&amp;","&amp;#REF!,"")</f>
        <v/>
      </c>
      <c r="HO70" s="40"/>
      <c r="HP70" s="40"/>
      <c r="HQ70" s="40"/>
      <c r="HR70" s="40"/>
      <c r="HU70" s="75">
        <v>65</v>
      </c>
      <c r="HV70" s="77" t="str">
        <f t="shared" si="74"/>
        <v/>
      </c>
      <c r="HW70" s="78" t="str">
        <f t="shared" si="75"/>
        <v/>
      </c>
      <c r="HX70" s="88" t="str">
        <f t="shared" si="22"/>
        <v/>
      </c>
      <c r="HY70" s="68" t="str">
        <v>0,0,0,1</v>
      </c>
      <c r="HZ70" s="75">
        <f t="shared" si="68"/>
        <v>2</v>
      </c>
      <c r="IA70" s="75">
        <f t="shared" si="69"/>
        <v>4</v>
      </c>
      <c r="IB70" s="75">
        <f t="shared" ref="IB70:IB83" si="81">_xlfn.NUMBERVALUE(IF(AND(HU70&lt;&gt;$HV$3,HU70&lt;=$HP$4),_xlfn.NUMBERVALUE(MID(HY70,1,HZ70-1)),99999))</f>
        <v>99999</v>
      </c>
      <c r="IC70" s="143">
        <f t="shared" si="26"/>
        <v>99999</v>
      </c>
      <c r="ID70" s="75">
        <f t="shared" si="43"/>
        <v>99999</v>
      </c>
      <c r="IE70" s="76">
        <f t="shared" si="27"/>
        <v>99999</v>
      </c>
      <c r="IF70" s="86">
        <f t="shared" si="76"/>
        <v>99999</v>
      </c>
      <c r="IG70" s="88">
        <f t="shared" si="77"/>
        <v>99999</v>
      </c>
      <c r="IH70" s="30">
        <f t="shared" si="30"/>
        <v>99999</v>
      </c>
      <c r="II70" s="55">
        <f t="shared" si="31"/>
        <v>99999</v>
      </c>
      <c r="IJ70" s="133" t="str">
        <f t="shared" si="78"/>
        <v>-</v>
      </c>
      <c r="IL70" s="146"/>
      <c r="IM70" s="146"/>
      <c r="IN70" s="146"/>
      <c r="IO70" s="141">
        <f t="shared" si="70"/>
        <v>99999</v>
      </c>
      <c r="IP70" s="75">
        <f t="shared" si="71"/>
        <v>99999</v>
      </c>
      <c r="IQ70" s="387" t="str">
        <f t="shared" ref="IQ70:IQ83" si="82">IF(IO70=99999,"-", IF($HV$3&lt;&gt;IO70,IQ70, $HW$4))</f>
        <v>-</v>
      </c>
      <c r="IR70" s="142">
        <f t="shared" si="35"/>
        <v>99999</v>
      </c>
      <c r="IS70" s="146"/>
      <c r="IT70" s="389"/>
      <c r="IU70" s="389"/>
      <c r="IV70" s="146"/>
      <c r="IW70" s="7">
        <v>65</v>
      </c>
      <c r="IX70" s="1" t="str">
        <f t="shared" si="52"/>
        <v/>
      </c>
      <c r="IY70" s="7" t="str">
        <f t="shared" si="49"/>
        <v/>
      </c>
      <c r="IZ70" s="223" t="str" cm="1">
        <f t="array" ref="IZ70">IF(IW70&lt;=$HH$1-1,
IF(IX70&lt;&gt;IX69,
INDEX($M$6:$GP$190,1,IY70+1),INDEX($M$6:$GP$190,MIN(IY70,IY69)+1,MAX(IY70,IY69)+1))+IF(IX70&lt;&gt;IX71,INDEX($M$6:$GP$190,1,IY70+1),0),"")</f>
        <v/>
      </c>
      <c r="JA70" s="7" t="str">
        <f t="shared" si="50"/>
        <v/>
      </c>
    </row>
    <row r="71" spans="1:261" ht="16" x14ac:dyDescent="0.2">
      <c r="A71" s="217"/>
      <c r="B71" s="1">
        <v>66</v>
      </c>
      <c r="C71" s="188">
        <f t="shared" ref="C71:C134" si="83">IF(ISNUMBER(D71),IF(B71&lt;=$H$6,1,IF(B71&lt;=$H$6+$H$7,2,IF(B71&lt;=$H$6+$H$7+$H$8,3,IF(B71&lt;=$H$6+$H$7+$H$8+$H$9,4,
IF(B71&lt;=$H$6+$H$7+$H$8+$H$9+$H$10,5,
IF(B71&lt;=$H$6+$H$7+$H$8+$H$9+$H$10+$H$11,6,
IF(B71&lt;=$H$6+$H$7+$H$8+$H$9+$H$10+$H$11+$H$12,7,
IF(B71&lt;=$H$6+$H$7+$H$8+$H$9+$H$10+$H$11+$H$12+$H$13,8,
IF(B71&lt;=$H$6+$H$7+$H$8+$H$9+$H$10+$H$11+$H$12+$H$13+$H$14,9,
IF(B71&lt;=$H$6+$H$7+$H$8+$H$9+$H$10+$H$11+$H$12+$H$13+$H$14+$H$15,10,
IF(B71&lt;=$H$6+$H$7+$H$8+$H$9+$H$10+$H$11+$H$12+$H$13+$H$14+$H$15+$H$16,11,
IF(B71&lt;=$H$6+$H$7+$H$8+$H$9+$H$10+$H$11+$H$12+$H$13+$H$14+$H$15+$H$16+$H$17,12,
IF(B71&lt;=$H$6+$H$7+$H$8+$H$9+$H$10+$H$11+$H$12+$H$13+$H$14+$H$15+$H$16+$H$17+$H$18,13,
IF(B71&lt;=$H$6+$H$7+$H$8+$H$9+$H$10+$H$11+$H$12+$H$13+$H$14+$H$15+$H$16+$H$17+$H$18+$H$19,14,15)))))))))))))),)</f>
        <v>0</v>
      </c>
      <c r="D71" s="54"/>
      <c r="E71" s="18" t="str">
        <f t="shared" ref="E71:E80" si="84">IF(ISNUMBER(D71),IF(C71&lt;&gt;C70,INDEX($M$6:$CJ$80,1,D71+1),INDEX($M$6:$CJ$80,MIN(D71,D70)+1,MAX(D71,D70)+1))+IF(C71&lt;&gt;C72,INDEX($M$6:$CJ$80,1,D71+1),0),"")</f>
        <v/>
      </c>
      <c r="F71" s="1" t="str">
        <f t="shared" ref="F71:F80" ca="1" si="85">IF(ISNUMBER(D71),OFFSET($A$5,D71,0),"")</f>
        <v/>
      </c>
      <c r="K71" s="7"/>
      <c r="L71" s="291">
        <v>65</v>
      </c>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t="s">
        <v>11</v>
      </c>
      <c r="CA71" s="182">
        <v>99999</v>
      </c>
      <c r="CB71" s="182">
        <v>99999</v>
      </c>
      <c r="CC71" s="182">
        <v>99999</v>
      </c>
      <c r="CD71" s="182">
        <v>99999</v>
      </c>
      <c r="CE71" s="182">
        <v>99999</v>
      </c>
      <c r="CF71" s="182">
        <v>99999</v>
      </c>
      <c r="CG71" s="182">
        <v>99999</v>
      </c>
      <c r="CH71" s="182">
        <v>99999</v>
      </c>
      <c r="CI71" s="182">
        <v>99999</v>
      </c>
      <c r="CJ71" s="182">
        <v>99999</v>
      </c>
      <c r="CK71" s="182">
        <v>99999</v>
      </c>
      <c r="CL71" s="182">
        <v>99999</v>
      </c>
      <c r="CM71" s="182">
        <v>99999</v>
      </c>
      <c r="CN71" s="182">
        <v>99999</v>
      </c>
      <c r="CO71" s="183">
        <v>99999</v>
      </c>
      <c r="CP71" s="183">
        <v>99999</v>
      </c>
      <c r="CQ71" s="183">
        <v>99999</v>
      </c>
      <c r="CR71" s="183">
        <v>99999</v>
      </c>
      <c r="CS71" s="183">
        <v>99999</v>
      </c>
      <c r="CT71" s="183">
        <v>99999</v>
      </c>
      <c r="CU71" s="183">
        <v>99999</v>
      </c>
      <c r="CV71" s="183">
        <v>99999</v>
      </c>
      <c r="CW71" s="183">
        <v>99999</v>
      </c>
      <c r="CX71" s="183">
        <v>99999</v>
      </c>
      <c r="CY71" s="183">
        <v>99999</v>
      </c>
      <c r="CZ71" s="183">
        <v>99999</v>
      </c>
      <c r="DA71" s="183">
        <v>99999</v>
      </c>
      <c r="DB71" s="183">
        <v>99999</v>
      </c>
      <c r="DC71" s="183">
        <v>99999</v>
      </c>
      <c r="DD71" s="183">
        <v>99999</v>
      </c>
      <c r="DE71" s="183">
        <v>99999</v>
      </c>
      <c r="DF71" s="183">
        <v>99999</v>
      </c>
      <c r="DG71" s="183">
        <v>99999</v>
      </c>
      <c r="DH71" s="183">
        <v>99999</v>
      </c>
      <c r="DI71" s="183">
        <v>99999</v>
      </c>
      <c r="DJ71" s="183">
        <v>99999</v>
      </c>
      <c r="DK71" s="183">
        <v>99999</v>
      </c>
      <c r="DL71" s="183">
        <v>99999</v>
      </c>
      <c r="DM71" s="183">
        <v>99999</v>
      </c>
      <c r="DN71" s="183">
        <v>99999</v>
      </c>
      <c r="DO71" s="183">
        <v>99999</v>
      </c>
      <c r="DP71" s="183">
        <v>99999</v>
      </c>
      <c r="DQ71" s="183">
        <v>99999</v>
      </c>
      <c r="DR71" s="183">
        <v>99999</v>
      </c>
      <c r="DS71" s="183">
        <v>99999</v>
      </c>
      <c r="DT71" s="183">
        <v>99999</v>
      </c>
      <c r="DU71" s="183">
        <v>99999</v>
      </c>
      <c r="DV71" s="183">
        <v>99999</v>
      </c>
      <c r="DW71" s="183">
        <v>99999</v>
      </c>
      <c r="DX71" s="183">
        <v>99999</v>
      </c>
      <c r="DY71" s="183">
        <v>99999</v>
      </c>
      <c r="DZ71" s="183">
        <v>99999</v>
      </c>
      <c r="EA71" s="183">
        <v>99999</v>
      </c>
      <c r="EB71" s="183">
        <v>99999</v>
      </c>
      <c r="EC71" s="183">
        <v>99999</v>
      </c>
      <c r="ED71" s="183">
        <v>99999</v>
      </c>
      <c r="EE71" s="183">
        <v>99999</v>
      </c>
      <c r="EF71" s="183">
        <v>99999</v>
      </c>
      <c r="EG71" s="183">
        <v>99999</v>
      </c>
      <c r="EH71" s="183">
        <v>99999</v>
      </c>
      <c r="EI71" s="183">
        <v>99999</v>
      </c>
      <c r="EJ71" s="183">
        <v>99999</v>
      </c>
      <c r="EK71" s="183">
        <v>99999</v>
      </c>
      <c r="EL71" s="183">
        <v>99999</v>
      </c>
      <c r="EM71" s="183">
        <v>99999</v>
      </c>
      <c r="EN71" s="183">
        <v>99999</v>
      </c>
      <c r="EO71" s="183">
        <v>99999</v>
      </c>
      <c r="EP71" s="183">
        <v>99999</v>
      </c>
      <c r="EQ71" s="183">
        <v>99999</v>
      </c>
      <c r="ER71" s="183">
        <v>99999</v>
      </c>
      <c r="ES71" s="183">
        <v>99999</v>
      </c>
      <c r="ET71" s="183">
        <v>99999</v>
      </c>
      <c r="EU71" s="183">
        <v>99999</v>
      </c>
      <c r="EV71" s="183">
        <v>99999</v>
      </c>
      <c r="EW71" s="183">
        <v>99999</v>
      </c>
      <c r="EX71" s="183">
        <v>99999</v>
      </c>
      <c r="EY71" s="183">
        <v>99999</v>
      </c>
      <c r="EZ71" s="183">
        <v>99999</v>
      </c>
      <c r="FA71" s="183">
        <v>99999</v>
      </c>
      <c r="FB71" s="183">
        <v>99999</v>
      </c>
      <c r="FC71" s="183">
        <v>99999</v>
      </c>
      <c r="FD71" s="183">
        <v>99999</v>
      </c>
      <c r="FE71" s="183">
        <v>99999</v>
      </c>
      <c r="FF71" s="183">
        <v>99999</v>
      </c>
      <c r="FG71" s="183">
        <v>99999</v>
      </c>
      <c r="FH71" s="183">
        <v>99999</v>
      </c>
      <c r="FI71" s="183">
        <v>99999</v>
      </c>
      <c r="FJ71" s="183">
        <v>99999</v>
      </c>
      <c r="FK71" s="183">
        <v>99999</v>
      </c>
      <c r="FL71" s="183">
        <v>99999</v>
      </c>
      <c r="FM71" s="183">
        <v>99999</v>
      </c>
      <c r="FN71" s="183">
        <v>99999</v>
      </c>
      <c r="FO71" s="183">
        <v>99999</v>
      </c>
      <c r="FP71" s="183">
        <v>99999</v>
      </c>
      <c r="FQ71" s="183">
        <v>99999</v>
      </c>
      <c r="FR71" s="183">
        <v>99999</v>
      </c>
      <c r="FS71" s="183">
        <v>99999</v>
      </c>
      <c r="FT71" s="183">
        <v>99999</v>
      </c>
      <c r="FU71" s="183">
        <v>99999</v>
      </c>
      <c r="FV71" s="183">
        <v>99999</v>
      </c>
      <c r="FW71" s="183">
        <v>99999</v>
      </c>
      <c r="FX71" s="183">
        <v>99999</v>
      </c>
      <c r="FY71" s="183">
        <v>99999</v>
      </c>
      <c r="FZ71" s="183">
        <v>99999</v>
      </c>
      <c r="GA71" s="183">
        <v>99999</v>
      </c>
      <c r="GB71" s="183">
        <v>99999</v>
      </c>
      <c r="GC71" s="183">
        <v>99999</v>
      </c>
      <c r="GD71" s="183">
        <v>99999</v>
      </c>
      <c r="GE71" s="183">
        <v>99999</v>
      </c>
      <c r="GF71" s="183">
        <v>99999</v>
      </c>
      <c r="GG71" s="183">
        <v>99999</v>
      </c>
      <c r="GH71" s="183">
        <v>99999</v>
      </c>
      <c r="GI71" s="132">
        <v>99999</v>
      </c>
      <c r="GJ71" s="132">
        <v>99999</v>
      </c>
      <c r="GK71" s="132">
        <v>99999</v>
      </c>
      <c r="GL71" s="132">
        <v>99999</v>
      </c>
      <c r="GM71" s="132">
        <v>99999</v>
      </c>
      <c r="GN71" s="132">
        <v>99999</v>
      </c>
      <c r="GO71" s="132">
        <v>99999</v>
      </c>
      <c r="GP71" s="132">
        <v>99999</v>
      </c>
      <c r="GQ71" s="28">
        <v>65</v>
      </c>
      <c r="GR71" s="128"/>
      <c r="GS71" s="55" t="str">
        <f t="shared" ref="GS71:GS84" si="86">IF(GX71&lt;=$GV$1-1,FIND(","&amp;$GV$3&amp;",",GZ71)+LEN($GV$3)+2,"NFS")</f>
        <v>NFS</v>
      </c>
      <c r="GT71" s="55" t="str">
        <f t="shared" si="37"/>
        <v>-</v>
      </c>
      <c r="GU71" s="29"/>
      <c r="GV71" s="56" t="str">
        <f t="shared" si="42"/>
        <v>,</v>
      </c>
      <c r="GW71" s="59" t="str">
        <f t="shared" si="38"/>
        <v>,</v>
      </c>
      <c r="GX71" s="29">
        <v>66</v>
      </c>
      <c r="GY71" s="5"/>
      <c r="GZ71" s="87" t="str">
        <f t="shared" si="73"/>
        <v/>
      </c>
      <c r="HA71" s="101" t="str">
        <v>0,0,0,0</v>
      </c>
      <c r="HB71" s="56">
        <f t="shared" si="66"/>
        <v>2</v>
      </c>
      <c r="HC71" s="56">
        <f t="shared" si="67"/>
        <v>4</v>
      </c>
      <c r="HD71" s="55">
        <f t="shared" si="79"/>
        <v>99999</v>
      </c>
      <c r="HE71" s="219">
        <f t="shared" ref="HE71:HE134" si="87">IF(GX71&lt;=$GV$1-1,_xlfn.NUMBERVALUE(MID(HA71,FIND("*",SUBSTITUTE(HA71,",","*",3))+1,LEN(HA71)-2)),99999)</f>
        <v>99999</v>
      </c>
      <c r="HF71" s="55">
        <f t="shared" ref="HF71:HF134" si="88">_xlfn.NUMBERVALUE(IF(GX71&lt;=$GV$1-1,MID(TRIM(HA71),HC71+1,FIND("*",SUBSTITUTE(HA71,",","*",3))-HC71),99999))</f>
        <v>99999</v>
      </c>
      <c r="HG71" s="108" t="str">
        <f t="shared" ref="HG71:HG134" si="89">IF(AND(HD71&lt;&gt;99999,HE71=0,HF71&lt;=$P$2),"FEAS.","NFS")</f>
        <v>NFS</v>
      </c>
      <c r="HH71" s="85">
        <f t="shared" ref="HH71:HH134" si="90">+IF(AND(HD71=$HH$5,HE71=0),1,0)</f>
        <v>0</v>
      </c>
      <c r="HI71" s="106" t="str">
        <f t="shared" ref="HI71:HI134" si="91">IF(HJ71&lt;$HH$1,FIND(CHAR(1),SUBSTITUTE($HI$1,",",CHAR(1),HJ71)),"")</f>
        <v/>
      </c>
      <c r="HJ71" s="29">
        <v>66</v>
      </c>
      <c r="HK71" s="85" t="str">
        <f t="shared" si="80"/>
        <v/>
      </c>
      <c r="HL71" s="85" t="str">
        <f t="shared" si="40"/>
        <v/>
      </c>
      <c r="HM71" s="55" t="str" cm="1">
        <f t="array" ref="HM71">IF(HJ71&lt;=$HH$1-1,IF(HK71&lt;&gt;HK70,INDEX($M$6:$GP$190,1,HL71+1),INDEX($M$6:$GP$190,MIN(HL71,HL70)+1,MAX(HL71,HL70)+1))+IF(HK71&lt;&gt;HK72,INDEX($M$6:$GP$190,1,HL71+1),0),"")</f>
        <v/>
      </c>
      <c r="HN71" s="29" t="str">
        <f>IF(HJ71&lt;=$HH$1-1,ROUND(#REF!,3)&amp;","&amp;#REF!,"")</f>
        <v/>
      </c>
      <c r="HO71" s="40"/>
      <c r="HP71" s="40"/>
      <c r="HQ71" s="40"/>
      <c r="HR71" s="40"/>
      <c r="HU71" s="75">
        <v>66</v>
      </c>
      <c r="HV71" s="77" t="str">
        <f t="shared" si="74"/>
        <v/>
      </c>
      <c r="HW71" s="78" t="str">
        <f t="shared" si="75"/>
        <v/>
      </c>
      <c r="HX71" s="88" t="str">
        <f t="shared" ref="HX71:HX134" si="92">IF(ISNUMBER(HU71),IF(ISNUMBER(FIND("N/A",HW71)),"N/A",SUBSTITUTE(SUBSTITUTE(SUBSTITUTE(HW71,"-",""),",","",1),",","",$HY$1)),"")</f>
        <v/>
      </c>
      <c r="HY71" s="68" t="str">
        <v>0,0,0,1</v>
      </c>
      <c r="HZ71" s="75">
        <f t="shared" si="68"/>
        <v>2</v>
      </c>
      <c r="IA71" s="75">
        <f t="shared" si="69"/>
        <v>4</v>
      </c>
      <c r="IB71" s="75">
        <f t="shared" si="81"/>
        <v>99999</v>
      </c>
      <c r="IC71" s="143">
        <f t="shared" ref="IC71:IC134" si="93">IF(HU71&lt;=$HP$4,_xlfn.NUMBERVALUE(MID(HY71,FIND("*",SUBSTITUTE(HY71,",","*",2))+1,FIND("*",SUBSTITUTE(HY71,",","*",3))-FIND("*",SUBSTITUTE(HY71,",","*",2))-1)),99999)</f>
        <v>99999</v>
      </c>
      <c r="ID71" s="75">
        <f t="shared" si="43"/>
        <v>99999</v>
      </c>
      <c r="IE71" s="76">
        <f t="shared" ref="IE71:IE134" si="94">IF(AND(IB71&lt;&gt;99999,IC71=0,ID71&lt;=$P$2),_xlfn.NUMBERVALUE(IB71),99999)</f>
        <v>99999</v>
      </c>
      <c r="IF71" s="86">
        <f t="shared" si="76"/>
        <v>99999</v>
      </c>
      <c r="IG71" s="88">
        <f t="shared" si="77"/>
        <v>99999</v>
      </c>
      <c r="IH71" s="30">
        <f t="shared" ref="IH71:IH134" si="95">IF(OR(IF71=99999,ISERROR(FIND("Feasible",IG71,1))),99999,_xlfn.NUMBERVALUE(FIND("at",IG71,1)-FIND("distance =",IG71,1)-12))</f>
        <v>99999</v>
      </c>
      <c r="II71" s="55">
        <f t="shared" ref="II71:II134" si="96">IF(AND(IF71&lt;&gt;99999,MID(IG71,1,4)&lt;&gt;"No b"),_xlfn.NUMBERVALUE(MID(IG71,FIND("=",IG71,1)+2,IH71)),99999)</f>
        <v>99999</v>
      </c>
      <c r="IJ71" s="133" t="str">
        <f t="shared" si="78"/>
        <v>-</v>
      </c>
      <c r="IL71" s="146"/>
      <c r="IM71" s="146"/>
      <c r="IN71" s="146"/>
      <c r="IO71" s="141">
        <f t="shared" si="70"/>
        <v>99999</v>
      </c>
      <c r="IP71" s="75">
        <f t="shared" si="71"/>
        <v>99999</v>
      </c>
      <c r="IQ71" s="387" t="str">
        <f t="shared" si="82"/>
        <v>-</v>
      </c>
      <c r="IR71" s="142">
        <f t="shared" ref="IR71:IR105" si="97">IF(ISNUMBER(IQ71),IQ71,99999)</f>
        <v>99999</v>
      </c>
      <c r="IS71" s="146"/>
      <c r="IT71" s="389"/>
      <c r="IU71" s="389"/>
      <c r="IV71" s="146"/>
      <c r="IW71" s="7">
        <v>66</v>
      </c>
      <c r="IX71" s="1" t="str">
        <f t="shared" ref="IX71:IX134" si="98">+IF(IW71&lt;=$HH$1-1,
IF(IW71&lt;=$JC$6,1,
IF(IW71&lt;=SUM($JC$6:$JC$7),2,
IF(IW71&lt;=SUM($JC$6:$JC$8),3,
IF(IW71&lt;=SUM($JC$6:$JC$9),4,
IF(IW71&lt;=SUM($JC$6:$JC$10),5,
IF(IW71&lt;=SUM($JC$6:$JC$11),6,
IF(IW71&lt;=SUM($JC$6:$JC$12),7,
IF(IW71&lt;=SUM($JC$6:$JC$13),8,
IF(IW71&lt;=SUM($JC$6:$JC$14),9,
IF(IW71&lt;=SUM($JC$6:$JC$15),10,IF(IW71&lt;=SUM($JC$6:$JC$16),11, IF(IW71&lt;=SUM($JC$6:$JC$17),12,IF(IW71&lt;=SUM($JC$6:$JC$18),13,
IF(IW71&lt;=SUM($JC$6:$JC$19),14,15)))))))))))))),"")</f>
        <v/>
      </c>
      <c r="IY71" s="7" t="str">
        <f t="shared" ref="IY71:IY134" si="99">+HL71</f>
        <v/>
      </c>
      <c r="IZ71" s="223" t="str" cm="1">
        <f t="array" ref="IZ71">IF(IW71&lt;=$HH$1-1,
IF(IX71&lt;&gt;IX70,
INDEX($M$6:$GP$190,1,IY71+1),INDEX($M$6:$GP$190,MIN(IY71,IY70)+1,MAX(IY71,IY70)+1))+IF(IX71&lt;&gt;IX72,INDEX($M$6:$GP$190,1,IY71+1),0),"")</f>
        <v/>
      </c>
      <c r="JA71" s="7" t="str">
        <f t="shared" ref="JA71:JA134" si="100">+HN71</f>
        <v/>
      </c>
    </row>
    <row r="72" spans="1:261" ht="16" x14ac:dyDescent="0.2">
      <c r="A72" s="217"/>
      <c r="B72" s="1">
        <v>67</v>
      </c>
      <c r="C72" s="188">
        <f t="shared" si="83"/>
        <v>0</v>
      </c>
      <c r="D72" s="54"/>
      <c r="E72" s="18" t="str">
        <f t="shared" si="84"/>
        <v/>
      </c>
      <c r="F72" s="1" t="str">
        <f t="shared" ca="1" si="85"/>
        <v/>
      </c>
      <c r="K72" s="7"/>
      <c r="L72" s="291">
        <v>66</v>
      </c>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t="s">
        <v>11</v>
      </c>
      <c r="CB72" s="182">
        <v>99999</v>
      </c>
      <c r="CC72" s="182">
        <v>99999</v>
      </c>
      <c r="CD72" s="182">
        <v>99999</v>
      </c>
      <c r="CE72" s="182">
        <v>99999</v>
      </c>
      <c r="CF72" s="182">
        <v>99999</v>
      </c>
      <c r="CG72" s="182">
        <v>99999</v>
      </c>
      <c r="CH72" s="182">
        <v>99999</v>
      </c>
      <c r="CI72" s="182">
        <v>99999</v>
      </c>
      <c r="CJ72" s="182">
        <v>99999</v>
      </c>
      <c r="CK72" s="182">
        <v>99999</v>
      </c>
      <c r="CL72" s="182">
        <v>99999</v>
      </c>
      <c r="CM72" s="182">
        <v>99999</v>
      </c>
      <c r="CN72" s="182">
        <v>99999</v>
      </c>
      <c r="CO72" s="183">
        <v>99999</v>
      </c>
      <c r="CP72" s="183">
        <v>99999</v>
      </c>
      <c r="CQ72" s="183">
        <v>99999</v>
      </c>
      <c r="CR72" s="183">
        <v>99999</v>
      </c>
      <c r="CS72" s="183">
        <v>99999</v>
      </c>
      <c r="CT72" s="183">
        <v>99999</v>
      </c>
      <c r="CU72" s="183">
        <v>99999</v>
      </c>
      <c r="CV72" s="183">
        <v>99999</v>
      </c>
      <c r="CW72" s="183">
        <v>99999</v>
      </c>
      <c r="CX72" s="183">
        <v>99999</v>
      </c>
      <c r="CY72" s="183">
        <v>99999</v>
      </c>
      <c r="CZ72" s="183">
        <v>99999</v>
      </c>
      <c r="DA72" s="183">
        <v>99999</v>
      </c>
      <c r="DB72" s="183">
        <v>99999</v>
      </c>
      <c r="DC72" s="183">
        <v>99999</v>
      </c>
      <c r="DD72" s="183">
        <v>99999</v>
      </c>
      <c r="DE72" s="183">
        <v>99999</v>
      </c>
      <c r="DF72" s="183">
        <v>99999</v>
      </c>
      <c r="DG72" s="183">
        <v>99999</v>
      </c>
      <c r="DH72" s="183">
        <v>99999</v>
      </c>
      <c r="DI72" s="183">
        <v>99999</v>
      </c>
      <c r="DJ72" s="183">
        <v>99999</v>
      </c>
      <c r="DK72" s="183">
        <v>99999</v>
      </c>
      <c r="DL72" s="183">
        <v>99999</v>
      </c>
      <c r="DM72" s="183">
        <v>99999</v>
      </c>
      <c r="DN72" s="183">
        <v>99999</v>
      </c>
      <c r="DO72" s="183">
        <v>99999</v>
      </c>
      <c r="DP72" s="183">
        <v>99999</v>
      </c>
      <c r="DQ72" s="183">
        <v>99999</v>
      </c>
      <c r="DR72" s="183">
        <v>99999</v>
      </c>
      <c r="DS72" s="183">
        <v>99999</v>
      </c>
      <c r="DT72" s="183">
        <v>99999</v>
      </c>
      <c r="DU72" s="183">
        <v>99999</v>
      </c>
      <c r="DV72" s="183">
        <v>99999</v>
      </c>
      <c r="DW72" s="183">
        <v>99999</v>
      </c>
      <c r="DX72" s="183">
        <v>99999</v>
      </c>
      <c r="DY72" s="183">
        <v>99999</v>
      </c>
      <c r="DZ72" s="183">
        <v>99999</v>
      </c>
      <c r="EA72" s="183">
        <v>99999</v>
      </c>
      <c r="EB72" s="183">
        <v>99999</v>
      </c>
      <c r="EC72" s="183">
        <v>99999</v>
      </c>
      <c r="ED72" s="183">
        <v>99999</v>
      </c>
      <c r="EE72" s="183">
        <v>99999</v>
      </c>
      <c r="EF72" s="183">
        <v>99999</v>
      </c>
      <c r="EG72" s="183">
        <v>99999</v>
      </c>
      <c r="EH72" s="183">
        <v>99999</v>
      </c>
      <c r="EI72" s="183">
        <v>99999</v>
      </c>
      <c r="EJ72" s="183">
        <v>99999</v>
      </c>
      <c r="EK72" s="183">
        <v>99999</v>
      </c>
      <c r="EL72" s="183">
        <v>99999</v>
      </c>
      <c r="EM72" s="183">
        <v>99999</v>
      </c>
      <c r="EN72" s="183">
        <v>99999</v>
      </c>
      <c r="EO72" s="183">
        <v>99999</v>
      </c>
      <c r="EP72" s="183">
        <v>99999</v>
      </c>
      <c r="EQ72" s="183">
        <v>99999</v>
      </c>
      <c r="ER72" s="183">
        <v>99999</v>
      </c>
      <c r="ES72" s="183">
        <v>99999</v>
      </c>
      <c r="ET72" s="183">
        <v>99999</v>
      </c>
      <c r="EU72" s="183">
        <v>99999</v>
      </c>
      <c r="EV72" s="183">
        <v>99999</v>
      </c>
      <c r="EW72" s="183">
        <v>99999</v>
      </c>
      <c r="EX72" s="183">
        <v>99999</v>
      </c>
      <c r="EY72" s="183">
        <v>99999</v>
      </c>
      <c r="EZ72" s="183">
        <v>99999</v>
      </c>
      <c r="FA72" s="183">
        <v>99999</v>
      </c>
      <c r="FB72" s="183">
        <v>99999</v>
      </c>
      <c r="FC72" s="183">
        <v>99999</v>
      </c>
      <c r="FD72" s="183">
        <v>99999</v>
      </c>
      <c r="FE72" s="183">
        <v>99999</v>
      </c>
      <c r="FF72" s="183">
        <v>99999</v>
      </c>
      <c r="FG72" s="183">
        <v>99999</v>
      </c>
      <c r="FH72" s="183">
        <v>99999</v>
      </c>
      <c r="FI72" s="183">
        <v>99999</v>
      </c>
      <c r="FJ72" s="183">
        <v>99999</v>
      </c>
      <c r="FK72" s="183">
        <v>99999</v>
      </c>
      <c r="FL72" s="183">
        <v>99999</v>
      </c>
      <c r="FM72" s="183">
        <v>99999</v>
      </c>
      <c r="FN72" s="183">
        <v>99999</v>
      </c>
      <c r="FO72" s="183">
        <v>99999</v>
      </c>
      <c r="FP72" s="183">
        <v>99999</v>
      </c>
      <c r="FQ72" s="183">
        <v>99999</v>
      </c>
      <c r="FR72" s="183">
        <v>99999</v>
      </c>
      <c r="FS72" s="183">
        <v>99999</v>
      </c>
      <c r="FT72" s="183">
        <v>99999</v>
      </c>
      <c r="FU72" s="183">
        <v>99999</v>
      </c>
      <c r="FV72" s="183">
        <v>99999</v>
      </c>
      <c r="FW72" s="183">
        <v>99999</v>
      </c>
      <c r="FX72" s="183">
        <v>99999</v>
      </c>
      <c r="FY72" s="183">
        <v>99999</v>
      </c>
      <c r="FZ72" s="183">
        <v>99999</v>
      </c>
      <c r="GA72" s="183">
        <v>99999</v>
      </c>
      <c r="GB72" s="183">
        <v>99999</v>
      </c>
      <c r="GC72" s="183">
        <v>99999</v>
      </c>
      <c r="GD72" s="183">
        <v>99999</v>
      </c>
      <c r="GE72" s="183">
        <v>99999</v>
      </c>
      <c r="GF72" s="183">
        <v>99999</v>
      </c>
      <c r="GG72" s="183">
        <v>99999</v>
      </c>
      <c r="GH72" s="183">
        <v>99999</v>
      </c>
      <c r="GI72" s="132">
        <v>99999</v>
      </c>
      <c r="GJ72" s="132">
        <v>99999</v>
      </c>
      <c r="GK72" s="132">
        <v>99999</v>
      </c>
      <c r="GL72" s="132">
        <v>99999</v>
      </c>
      <c r="GM72" s="132">
        <v>99999</v>
      </c>
      <c r="GN72" s="132">
        <v>99999</v>
      </c>
      <c r="GO72" s="132">
        <v>99999</v>
      </c>
      <c r="GP72" s="132">
        <v>99999</v>
      </c>
      <c r="GQ72" s="28">
        <v>66</v>
      </c>
      <c r="GR72" s="128"/>
      <c r="GS72" s="55" t="str">
        <f t="shared" si="86"/>
        <v>NFS</v>
      </c>
      <c r="GT72" s="55" t="str">
        <f t="shared" ref="GT72:GT83" si="101">IF(GX72&lt;$GV$1-1, FIND("?",SUBSTITUTE(GZ72,",","?",GX72+1))-1,"-")</f>
        <v>-</v>
      </c>
      <c r="GU72" s="29"/>
      <c r="GV72" s="56" t="str">
        <f t="shared" si="42"/>
        <v>,</v>
      </c>
      <c r="GW72" s="59" t="str">
        <f t="shared" ref="GW72:GW135" si="102">IF(GX72 &lt;$GV$1-1,MID(GZ72,GS72,GT72-GS72+1),",")</f>
        <v>,</v>
      </c>
      <c r="GX72" s="29">
        <v>67</v>
      </c>
      <c r="GY72" s="5"/>
      <c r="GZ72" s="87" t="str">
        <f t="shared" si="73"/>
        <v/>
      </c>
      <c r="HA72" s="101" t="str">
        <v>0,0,0,0</v>
      </c>
      <c r="HB72" s="56">
        <f t="shared" si="66"/>
        <v>2</v>
      </c>
      <c r="HC72" s="56">
        <f t="shared" si="67"/>
        <v>4</v>
      </c>
      <c r="HD72" s="55">
        <f t="shared" si="79"/>
        <v>99999</v>
      </c>
      <c r="HE72" s="219">
        <f t="shared" si="87"/>
        <v>99999</v>
      </c>
      <c r="HF72" s="55">
        <f t="shared" si="88"/>
        <v>99999</v>
      </c>
      <c r="HG72" s="108" t="str">
        <f t="shared" si="89"/>
        <v>NFS</v>
      </c>
      <c r="HH72" s="85">
        <f t="shared" si="90"/>
        <v>0</v>
      </c>
      <c r="HI72" s="106" t="str">
        <f t="shared" si="91"/>
        <v/>
      </c>
      <c r="HJ72" s="29">
        <v>67</v>
      </c>
      <c r="HK72" s="85" t="str">
        <f t="shared" si="80"/>
        <v/>
      </c>
      <c r="HL72" s="85" t="str">
        <f t="shared" ref="HL72:HL135" si="103">IF(HJ72&lt;=$HH$1-2,VALUE(MID($HI$1,+HI71+1,HI72-HI71-1)),IF(HJ72=$HH$1-1,VALUE(MID($HI$1,+HI71+1,HI72-HI71-1)),""))</f>
        <v/>
      </c>
      <c r="HM72" s="55" t="str" cm="1">
        <f t="array" ref="HM72">IF(HJ72&lt;=$HH$1-1,IF(HK72&lt;&gt;HK71,INDEX($M$6:$GP$190,1,HL72+1),INDEX($M$6:$GP$190,MIN(HL72,HL71)+1,MAX(HL72,HL71)+1))+IF(HK72&lt;&gt;HK73,INDEX($M$6:$GP$190,1,HL72+1),0),"")</f>
        <v/>
      </c>
      <c r="HN72" s="29" t="str">
        <f>IF(HJ72&lt;=$HH$1-1,ROUND(#REF!,3)&amp;","&amp;#REF!,"")</f>
        <v/>
      </c>
      <c r="HO72" s="40"/>
      <c r="HP72" s="40"/>
      <c r="HQ72" s="40"/>
      <c r="HR72" s="40"/>
      <c r="HU72" s="75">
        <v>67</v>
      </c>
      <c r="HV72" s="77" t="str">
        <f t="shared" si="74"/>
        <v/>
      </c>
      <c r="HW72" s="78" t="str">
        <f t="shared" si="75"/>
        <v/>
      </c>
      <c r="HX72" s="88" t="str">
        <f t="shared" si="92"/>
        <v/>
      </c>
      <c r="HY72" s="68" t="str">
        <v>0,0,0,1</v>
      </c>
      <c r="HZ72" s="75">
        <f t="shared" si="68"/>
        <v>2</v>
      </c>
      <c r="IA72" s="75">
        <f t="shared" si="69"/>
        <v>4</v>
      </c>
      <c r="IB72" s="75">
        <f t="shared" si="81"/>
        <v>99999</v>
      </c>
      <c r="IC72" s="143">
        <f t="shared" si="93"/>
        <v>99999</v>
      </c>
      <c r="ID72" s="75">
        <f t="shared" si="43"/>
        <v>99999</v>
      </c>
      <c r="IE72" s="76">
        <f t="shared" si="94"/>
        <v>99999</v>
      </c>
      <c r="IF72" s="86">
        <f t="shared" si="76"/>
        <v>99999</v>
      </c>
      <c r="IG72" s="88">
        <f t="shared" si="77"/>
        <v>99999</v>
      </c>
      <c r="IH72" s="30">
        <f t="shared" si="95"/>
        <v>99999</v>
      </c>
      <c r="II72" s="55">
        <f t="shared" si="96"/>
        <v>99999</v>
      </c>
      <c r="IJ72" s="133" t="str">
        <f t="shared" si="78"/>
        <v>-</v>
      </c>
      <c r="IL72" s="146"/>
      <c r="IM72" s="146"/>
      <c r="IN72" s="146"/>
      <c r="IO72" s="141">
        <f t="shared" si="70"/>
        <v>99999</v>
      </c>
      <c r="IP72" s="75">
        <f t="shared" si="71"/>
        <v>99999</v>
      </c>
      <c r="IQ72" s="387" t="str">
        <f t="shared" si="82"/>
        <v>-</v>
      </c>
      <c r="IR72" s="142">
        <f t="shared" si="97"/>
        <v>99999</v>
      </c>
      <c r="IS72" s="146"/>
      <c r="IT72" s="389"/>
      <c r="IU72" s="389"/>
      <c r="IV72" s="146"/>
      <c r="IW72" s="7">
        <v>67</v>
      </c>
      <c r="IX72" s="1" t="str">
        <f t="shared" si="98"/>
        <v/>
      </c>
      <c r="IY72" s="7" t="str">
        <f t="shared" si="99"/>
        <v/>
      </c>
      <c r="IZ72" s="223" t="str" cm="1">
        <f t="array" ref="IZ72">IF(IW72&lt;=$HH$1-1,
IF(IX72&lt;&gt;IX71,
INDEX($M$6:$GP$190,1,IY72+1),INDEX($M$6:$GP$190,MIN(IY72,IY71)+1,MAX(IY72,IY71)+1))+IF(IX72&lt;&gt;IX73,INDEX($M$6:$GP$190,1,IY72+1),0),"")</f>
        <v/>
      </c>
      <c r="JA72" s="7" t="str">
        <f t="shared" si="100"/>
        <v/>
      </c>
    </row>
    <row r="73" spans="1:261" ht="16" x14ac:dyDescent="0.2">
      <c r="A73" s="217"/>
      <c r="B73" s="1">
        <v>68</v>
      </c>
      <c r="C73" s="188">
        <f t="shared" si="83"/>
        <v>0</v>
      </c>
      <c r="D73" s="54"/>
      <c r="E73" s="18" t="str">
        <f t="shared" si="84"/>
        <v/>
      </c>
      <c r="F73" s="1" t="str">
        <f t="shared" ca="1" si="85"/>
        <v/>
      </c>
      <c r="K73" s="7"/>
      <c r="L73" s="291">
        <v>67</v>
      </c>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1"/>
      <c r="BM73" s="31"/>
      <c r="BN73" s="31"/>
      <c r="BO73" s="31"/>
      <c r="BP73" s="31"/>
      <c r="BQ73" s="31"/>
      <c r="BR73" s="31"/>
      <c r="BS73" s="31"/>
      <c r="BT73" s="31"/>
      <c r="BU73" s="31"/>
      <c r="BV73" s="31"/>
      <c r="BW73" s="31"/>
      <c r="BX73" s="31"/>
      <c r="BY73" s="31"/>
      <c r="BZ73" s="31"/>
      <c r="CA73" s="31"/>
      <c r="CB73" s="31" t="s">
        <v>11</v>
      </c>
      <c r="CC73" s="182">
        <v>99999</v>
      </c>
      <c r="CD73" s="182">
        <v>99999</v>
      </c>
      <c r="CE73" s="182">
        <v>99999</v>
      </c>
      <c r="CF73" s="182">
        <v>99999</v>
      </c>
      <c r="CG73" s="182">
        <v>99999</v>
      </c>
      <c r="CH73" s="182">
        <v>99999</v>
      </c>
      <c r="CI73" s="182">
        <v>99999</v>
      </c>
      <c r="CJ73" s="182">
        <v>99999</v>
      </c>
      <c r="CK73" s="182">
        <v>99999</v>
      </c>
      <c r="CL73" s="182">
        <v>99999</v>
      </c>
      <c r="CM73" s="182">
        <v>99999</v>
      </c>
      <c r="CN73" s="182">
        <v>99999</v>
      </c>
      <c r="CO73" s="183">
        <v>99999</v>
      </c>
      <c r="CP73" s="183">
        <v>99999</v>
      </c>
      <c r="CQ73" s="183">
        <v>99999</v>
      </c>
      <c r="CR73" s="183">
        <v>99999</v>
      </c>
      <c r="CS73" s="183">
        <v>99999</v>
      </c>
      <c r="CT73" s="183">
        <v>99999</v>
      </c>
      <c r="CU73" s="183">
        <v>99999</v>
      </c>
      <c r="CV73" s="183">
        <v>99999</v>
      </c>
      <c r="CW73" s="183">
        <v>99999</v>
      </c>
      <c r="CX73" s="183">
        <v>99999</v>
      </c>
      <c r="CY73" s="183">
        <v>99999</v>
      </c>
      <c r="CZ73" s="183">
        <v>99999</v>
      </c>
      <c r="DA73" s="183">
        <v>99999</v>
      </c>
      <c r="DB73" s="183">
        <v>99999</v>
      </c>
      <c r="DC73" s="183">
        <v>99999</v>
      </c>
      <c r="DD73" s="183">
        <v>99999</v>
      </c>
      <c r="DE73" s="183">
        <v>99999</v>
      </c>
      <c r="DF73" s="183">
        <v>99999</v>
      </c>
      <c r="DG73" s="183">
        <v>99999</v>
      </c>
      <c r="DH73" s="183">
        <v>99999</v>
      </c>
      <c r="DI73" s="183">
        <v>99999</v>
      </c>
      <c r="DJ73" s="183">
        <v>99999</v>
      </c>
      <c r="DK73" s="183">
        <v>99999</v>
      </c>
      <c r="DL73" s="183">
        <v>99999</v>
      </c>
      <c r="DM73" s="183">
        <v>99999</v>
      </c>
      <c r="DN73" s="183">
        <v>99999</v>
      </c>
      <c r="DO73" s="183">
        <v>99999</v>
      </c>
      <c r="DP73" s="183">
        <v>99999</v>
      </c>
      <c r="DQ73" s="183">
        <v>99999</v>
      </c>
      <c r="DR73" s="183">
        <v>99999</v>
      </c>
      <c r="DS73" s="183">
        <v>99999</v>
      </c>
      <c r="DT73" s="183">
        <v>99999</v>
      </c>
      <c r="DU73" s="183">
        <v>99999</v>
      </c>
      <c r="DV73" s="183">
        <v>99999</v>
      </c>
      <c r="DW73" s="183">
        <v>99999</v>
      </c>
      <c r="DX73" s="183">
        <v>99999</v>
      </c>
      <c r="DY73" s="183">
        <v>99999</v>
      </c>
      <c r="DZ73" s="183">
        <v>99999</v>
      </c>
      <c r="EA73" s="183">
        <v>99999</v>
      </c>
      <c r="EB73" s="183">
        <v>99999</v>
      </c>
      <c r="EC73" s="183">
        <v>99999</v>
      </c>
      <c r="ED73" s="183">
        <v>99999</v>
      </c>
      <c r="EE73" s="183">
        <v>99999</v>
      </c>
      <c r="EF73" s="183">
        <v>99999</v>
      </c>
      <c r="EG73" s="183">
        <v>99999</v>
      </c>
      <c r="EH73" s="183">
        <v>99999</v>
      </c>
      <c r="EI73" s="183">
        <v>99999</v>
      </c>
      <c r="EJ73" s="183">
        <v>99999</v>
      </c>
      <c r="EK73" s="183">
        <v>99999</v>
      </c>
      <c r="EL73" s="183">
        <v>99999</v>
      </c>
      <c r="EM73" s="183">
        <v>99999</v>
      </c>
      <c r="EN73" s="183">
        <v>99999</v>
      </c>
      <c r="EO73" s="183">
        <v>99999</v>
      </c>
      <c r="EP73" s="183">
        <v>99999</v>
      </c>
      <c r="EQ73" s="183">
        <v>99999</v>
      </c>
      <c r="ER73" s="183">
        <v>99999</v>
      </c>
      <c r="ES73" s="183">
        <v>99999</v>
      </c>
      <c r="ET73" s="183">
        <v>99999</v>
      </c>
      <c r="EU73" s="183">
        <v>99999</v>
      </c>
      <c r="EV73" s="183">
        <v>99999</v>
      </c>
      <c r="EW73" s="183">
        <v>99999</v>
      </c>
      <c r="EX73" s="183">
        <v>99999</v>
      </c>
      <c r="EY73" s="183">
        <v>99999</v>
      </c>
      <c r="EZ73" s="183">
        <v>99999</v>
      </c>
      <c r="FA73" s="183">
        <v>99999</v>
      </c>
      <c r="FB73" s="183">
        <v>99999</v>
      </c>
      <c r="FC73" s="183">
        <v>99999</v>
      </c>
      <c r="FD73" s="183">
        <v>99999</v>
      </c>
      <c r="FE73" s="183">
        <v>99999</v>
      </c>
      <c r="FF73" s="183">
        <v>99999</v>
      </c>
      <c r="FG73" s="183">
        <v>99999</v>
      </c>
      <c r="FH73" s="183">
        <v>99999</v>
      </c>
      <c r="FI73" s="183">
        <v>99999</v>
      </c>
      <c r="FJ73" s="183">
        <v>99999</v>
      </c>
      <c r="FK73" s="183">
        <v>99999</v>
      </c>
      <c r="FL73" s="183">
        <v>99999</v>
      </c>
      <c r="FM73" s="183">
        <v>99999</v>
      </c>
      <c r="FN73" s="183">
        <v>99999</v>
      </c>
      <c r="FO73" s="183">
        <v>99999</v>
      </c>
      <c r="FP73" s="183">
        <v>99999</v>
      </c>
      <c r="FQ73" s="183">
        <v>99999</v>
      </c>
      <c r="FR73" s="183">
        <v>99999</v>
      </c>
      <c r="FS73" s="183">
        <v>99999</v>
      </c>
      <c r="FT73" s="183">
        <v>99999</v>
      </c>
      <c r="FU73" s="183">
        <v>99999</v>
      </c>
      <c r="FV73" s="183">
        <v>99999</v>
      </c>
      <c r="FW73" s="183">
        <v>99999</v>
      </c>
      <c r="FX73" s="183">
        <v>99999</v>
      </c>
      <c r="FY73" s="183">
        <v>99999</v>
      </c>
      <c r="FZ73" s="183">
        <v>99999</v>
      </c>
      <c r="GA73" s="183">
        <v>99999</v>
      </c>
      <c r="GB73" s="183">
        <v>99999</v>
      </c>
      <c r="GC73" s="183">
        <v>99999</v>
      </c>
      <c r="GD73" s="183">
        <v>99999</v>
      </c>
      <c r="GE73" s="183">
        <v>99999</v>
      </c>
      <c r="GF73" s="183">
        <v>99999</v>
      </c>
      <c r="GG73" s="183">
        <v>99999</v>
      </c>
      <c r="GH73" s="183">
        <v>99999</v>
      </c>
      <c r="GI73" s="132">
        <v>99999</v>
      </c>
      <c r="GJ73" s="132">
        <v>99999</v>
      </c>
      <c r="GK73" s="132">
        <v>99999</v>
      </c>
      <c r="GL73" s="132">
        <v>99999</v>
      </c>
      <c r="GM73" s="132">
        <v>99999</v>
      </c>
      <c r="GN73" s="132">
        <v>99999</v>
      </c>
      <c r="GO73" s="132">
        <v>99999</v>
      </c>
      <c r="GP73" s="132">
        <v>99999</v>
      </c>
      <c r="GQ73" s="28">
        <v>67</v>
      </c>
      <c r="GR73" s="128"/>
      <c r="GS73" s="55" t="str">
        <f t="shared" si="86"/>
        <v>NFS</v>
      </c>
      <c r="GT73" s="55" t="str">
        <f t="shared" si="101"/>
        <v>-</v>
      </c>
      <c r="GU73" s="29"/>
      <c r="GV73" s="56" t="str">
        <f t="shared" ref="GV73:GV136" si="104">+GW72</f>
        <v>,</v>
      </c>
      <c r="GW73" s="59" t="str">
        <f t="shared" si="102"/>
        <v>,</v>
      </c>
      <c r="GX73" s="29">
        <v>68</v>
      </c>
      <c r="GY73" s="5"/>
      <c r="GZ73" s="87" t="str">
        <f t="shared" si="73"/>
        <v/>
      </c>
      <c r="HA73" s="101" t="str">
        <v>0,0,0,0</v>
      </c>
      <c r="HB73" s="56">
        <f t="shared" si="66"/>
        <v>2</v>
      </c>
      <c r="HC73" s="56">
        <f t="shared" si="67"/>
        <v>4</v>
      </c>
      <c r="HD73" s="55">
        <f t="shared" si="79"/>
        <v>99999</v>
      </c>
      <c r="HE73" s="219">
        <f t="shared" si="87"/>
        <v>99999</v>
      </c>
      <c r="HF73" s="55">
        <f t="shared" si="88"/>
        <v>99999</v>
      </c>
      <c r="HG73" s="108" t="str">
        <f t="shared" si="89"/>
        <v>NFS</v>
      </c>
      <c r="HH73" s="85">
        <f t="shared" si="90"/>
        <v>0</v>
      </c>
      <c r="HI73" s="106" t="str">
        <f t="shared" si="91"/>
        <v/>
      </c>
      <c r="HJ73" s="29">
        <v>68</v>
      </c>
      <c r="HK73" s="85" t="str">
        <f t="shared" si="80"/>
        <v/>
      </c>
      <c r="HL73" s="85" t="str">
        <f t="shared" si="103"/>
        <v/>
      </c>
      <c r="HM73" s="55" t="str" cm="1">
        <f t="array" ref="HM73">IF(HJ73&lt;=$HH$1-1,IF(HK73&lt;&gt;HK72,INDEX($M$6:$GP$190,1,HL73+1),INDEX($M$6:$GP$190,MIN(HL73,HL72)+1,MAX(HL73,HL72)+1))+IF(HK73&lt;&gt;HK74,INDEX($M$6:$GP$190,1,HL73+1),0),"")</f>
        <v/>
      </c>
      <c r="HN73" s="29" t="str">
        <f>IF(HJ73&lt;=$HH$1-1,ROUND(#REF!,3)&amp;","&amp;#REF!,"")</f>
        <v/>
      </c>
      <c r="HO73" s="40"/>
      <c r="HP73" s="40"/>
      <c r="HQ73" s="40"/>
      <c r="HR73" s="40"/>
      <c r="HU73" s="75">
        <v>68</v>
      </c>
      <c r="HV73" s="77" t="str">
        <f t="shared" si="74"/>
        <v/>
      </c>
      <c r="HW73" s="78" t="str">
        <f t="shared" si="75"/>
        <v/>
      </c>
      <c r="HX73" s="88" t="str">
        <f t="shared" si="92"/>
        <v/>
      </c>
      <c r="HY73" s="68" t="str">
        <v>0,0,0,1</v>
      </c>
      <c r="HZ73" s="75">
        <f t="shared" si="68"/>
        <v>2</v>
      </c>
      <c r="IA73" s="75">
        <f t="shared" si="69"/>
        <v>4</v>
      </c>
      <c r="IB73" s="75">
        <f t="shared" si="81"/>
        <v>99999</v>
      </c>
      <c r="IC73" s="143">
        <f t="shared" si="93"/>
        <v>99999</v>
      </c>
      <c r="ID73" s="75">
        <f t="shared" si="43"/>
        <v>99999</v>
      </c>
      <c r="IE73" s="76">
        <f t="shared" si="94"/>
        <v>99999</v>
      </c>
      <c r="IF73" s="86">
        <f t="shared" si="76"/>
        <v>99999</v>
      </c>
      <c r="IG73" s="88">
        <f t="shared" si="77"/>
        <v>99999</v>
      </c>
      <c r="IH73" s="30">
        <f t="shared" si="95"/>
        <v>99999</v>
      </c>
      <c r="II73" s="55">
        <f t="shared" si="96"/>
        <v>99999</v>
      </c>
      <c r="IJ73" s="133" t="str">
        <f t="shared" si="78"/>
        <v>-</v>
      </c>
      <c r="IL73" s="146"/>
      <c r="IM73" s="146"/>
      <c r="IN73" s="146"/>
      <c r="IO73" s="141">
        <f t="shared" si="70"/>
        <v>99999</v>
      </c>
      <c r="IP73" s="75">
        <f t="shared" si="71"/>
        <v>99999</v>
      </c>
      <c r="IQ73" s="387" t="str">
        <f t="shared" si="82"/>
        <v>-</v>
      </c>
      <c r="IR73" s="142">
        <f t="shared" si="97"/>
        <v>99999</v>
      </c>
      <c r="IS73" s="146"/>
      <c r="IT73" s="389"/>
      <c r="IU73" s="389"/>
      <c r="IV73" s="146"/>
      <c r="IW73" s="7">
        <v>68</v>
      </c>
      <c r="IX73" s="1" t="str">
        <f t="shared" si="98"/>
        <v/>
      </c>
      <c r="IY73" s="7" t="str">
        <f t="shared" si="99"/>
        <v/>
      </c>
      <c r="IZ73" s="223" t="str" cm="1">
        <f t="array" ref="IZ73">IF(IW73&lt;=$HH$1-1,
IF(IX73&lt;&gt;IX72,
INDEX($M$6:$GP$190,1,IY73+1),INDEX($M$6:$GP$190,MIN(IY73,IY72)+1,MAX(IY73,IY72)+1))+IF(IX73&lt;&gt;IX74,INDEX($M$6:$GP$190,1,IY73+1),0),"")</f>
        <v/>
      </c>
      <c r="JA73" s="7" t="str">
        <f t="shared" si="100"/>
        <v/>
      </c>
    </row>
    <row r="74" spans="1:261" ht="16" x14ac:dyDescent="0.2">
      <c r="A74" s="217"/>
      <c r="B74" s="1">
        <v>69</v>
      </c>
      <c r="C74" s="188">
        <f t="shared" si="83"/>
        <v>0</v>
      </c>
      <c r="D74" s="54"/>
      <c r="E74" s="18" t="str">
        <f t="shared" si="84"/>
        <v/>
      </c>
      <c r="F74" s="1" t="str">
        <f t="shared" ca="1" si="85"/>
        <v/>
      </c>
      <c r="K74" s="7"/>
      <c r="L74" s="291">
        <v>68</v>
      </c>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1"/>
      <c r="BM74" s="31"/>
      <c r="BN74" s="31"/>
      <c r="BO74" s="31"/>
      <c r="BP74" s="31"/>
      <c r="BQ74" s="31"/>
      <c r="BR74" s="31"/>
      <c r="BS74" s="31"/>
      <c r="BT74" s="31"/>
      <c r="BU74" s="31"/>
      <c r="BV74" s="31"/>
      <c r="BW74" s="31"/>
      <c r="BX74" s="31"/>
      <c r="BY74" s="31"/>
      <c r="BZ74" s="31"/>
      <c r="CA74" s="31"/>
      <c r="CB74" s="31"/>
      <c r="CC74" s="31" t="s">
        <v>11</v>
      </c>
      <c r="CD74" s="182">
        <v>99999</v>
      </c>
      <c r="CE74" s="182">
        <v>99999</v>
      </c>
      <c r="CF74" s="182">
        <v>99999</v>
      </c>
      <c r="CG74" s="182">
        <v>99999</v>
      </c>
      <c r="CH74" s="182">
        <v>99999</v>
      </c>
      <c r="CI74" s="182">
        <v>99999</v>
      </c>
      <c r="CJ74" s="182">
        <v>99999</v>
      </c>
      <c r="CK74" s="182">
        <v>99999</v>
      </c>
      <c r="CL74" s="182">
        <v>99999</v>
      </c>
      <c r="CM74" s="182">
        <v>99999</v>
      </c>
      <c r="CN74" s="182">
        <v>99999</v>
      </c>
      <c r="CO74" s="183">
        <v>99999</v>
      </c>
      <c r="CP74" s="183">
        <v>99999</v>
      </c>
      <c r="CQ74" s="183">
        <v>99999</v>
      </c>
      <c r="CR74" s="183">
        <v>99999</v>
      </c>
      <c r="CS74" s="183">
        <v>99999</v>
      </c>
      <c r="CT74" s="183">
        <v>99999</v>
      </c>
      <c r="CU74" s="183">
        <v>99999</v>
      </c>
      <c r="CV74" s="183">
        <v>99999</v>
      </c>
      <c r="CW74" s="183">
        <v>99999</v>
      </c>
      <c r="CX74" s="183">
        <v>99999</v>
      </c>
      <c r="CY74" s="183">
        <v>99999</v>
      </c>
      <c r="CZ74" s="183">
        <v>99999</v>
      </c>
      <c r="DA74" s="183">
        <v>99999</v>
      </c>
      <c r="DB74" s="183">
        <v>99999</v>
      </c>
      <c r="DC74" s="183">
        <v>99999</v>
      </c>
      <c r="DD74" s="183">
        <v>99999</v>
      </c>
      <c r="DE74" s="183">
        <v>99999</v>
      </c>
      <c r="DF74" s="183">
        <v>99999</v>
      </c>
      <c r="DG74" s="183">
        <v>99999</v>
      </c>
      <c r="DH74" s="183">
        <v>99999</v>
      </c>
      <c r="DI74" s="183">
        <v>99999</v>
      </c>
      <c r="DJ74" s="183">
        <v>99999</v>
      </c>
      <c r="DK74" s="183">
        <v>99999</v>
      </c>
      <c r="DL74" s="183">
        <v>99999</v>
      </c>
      <c r="DM74" s="183">
        <v>99999</v>
      </c>
      <c r="DN74" s="183">
        <v>99999</v>
      </c>
      <c r="DO74" s="183">
        <v>99999</v>
      </c>
      <c r="DP74" s="183">
        <v>99999</v>
      </c>
      <c r="DQ74" s="183">
        <v>99999</v>
      </c>
      <c r="DR74" s="183">
        <v>99999</v>
      </c>
      <c r="DS74" s="183">
        <v>99999</v>
      </c>
      <c r="DT74" s="183">
        <v>99999</v>
      </c>
      <c r="DU74" s="183">
        <v>99999</v>
      </c>
      <c r="DV74" s="183">
        <v>99999</v>
      </c>
      <c r="DW74" s="183">
        <v>99999</v>
      </c>
      <c r="DX74" s="183">
        <v>99999</v>
      </c>
      <c r="DY74" s="183">
        <v>99999</v>
      </c>
      <c r="DZ74" s="183">
        <v>99999</v>
      </c>
      <c r="EA74" s="183">
        <v>99999</v>
      </c>
      <c r="EB74" s="183">
        <v>99999</v>
      </c>
      <c r="EC74" s="183">
        <v>99999</v>
      </c>
      <c r="ED74" s="183">
        <v>99999</v>
      </c>
      <c r="EE74" s="183">
        <v>99999</v>
      </c>
      <c r="EF74" s="183">
        <v>99999</v>
      </c>
      <c r="EG74" s="183">
        <v>99999</v>
      </c>
      <c r="EH74" s="183">
        <v>99999</v>
      </c>
      <c r="EI74" s="183">
        <v>99999</v>
      </c>
      <c r="EJ74" s="183">
        <v>99999</v>
      </c>
      <c r="EK74" s="183">
        <v>99999</v>
      </c>
      <c r="EL74" s="183">
        <v>99999</v>
      </c>
      <c r="EM74" s="183">
        <v>99999</v>
      </c>
      <c r="EN74" s="183">
        <v>99999</v>
      </c>
      <c r="EO74" s="183">
        <v>99999</v>
      </c>
      <c r="EP74" s="183">
        <v>99999</v>
      </c>
      <c r="EQ74" s="183">
        <v>99999</v>
      </c>
      <c r="ER74" s="183">
        <v>99999</v>
      </c>
      <c r="ES74" s="183">
        <v>99999</v>
      </c>
      <c r="ET74" s="183">
        <v>99999</v>
      </c>
      <c r="EU74" s="183">
        <v>99999</v>
      </c>
      <c r="EV74" s="183">
        <v>99999</v>
      </c>
      <c r="EW74" s="183">
        <v>99999</v>
      </c>
      <c r="EX74" s="183">
        <v>99999</v>
      </c>
      <c r="EY74" s="183">
        <v>99999</v>
      </c>
      <c r="EZ74" s="183">
        <v>99999</v>
      </c>
      <c r="FA74" s="183">
        <v>99999</v>
      </c>
      <c r="FB74" s="183">
        <v>99999</v>
      </c>
      <c r="FC74" s="183">
        <v>99999</v>
      </c>
      <c r="FD74" s="183">
        <v>99999</v>
      </c>
      <c r="FE74" s="183">
        <v>99999</v>
      </c>
      <c r="FF74" s="183">
        <v>99999</v>
      </c>
      <c r="FG74" s="183">
        <v>99999</v>
      </c>
      <c r="FH74" s="183">
        <v>99999</v>
      </c>
      <c r="FI74" s="183">
        <v>99999</v>
      </c>
      <c r="FJ74" s="183">
        <v>99999</v>
      </c>
      <c r="FK74" s="183">
        <v>99999</v>
      </c>
      <c r="FL74" s="183">
        <v>99999</v>
      </c>
      <c r="FM74" s="183">
        <v>99999</v>
      </c>
      <c r="FN74" s="183">
        <v>99999</v>
      </c>
      <c r="FO74" s="183">
        <v>99999</v>
      </c>
      <c r="FP74" s="183">
        <v>99999</v>
      </c>
      <c r="FQ74" s="183">
        <v>99999</v>
      </c>
      <c r="FR74" s="183">
        <v>99999</v>
      </c>
      <c r="FS74" s="183">
        <v>99999</v>
      </c>
      <c r="FT74" s="183">
        <v>99999</v>
      </c>
      <c r="FU74" s="183">
        <v>99999</v>
      </c>
      <c r="FV74" s="183">
        <v>99999</v>
      </c>
      <c r="FW74" s="183">
        <v>99999</v>
      </c>
      <c r="FX74" s="183">
        <v>99999</v>
      </c>
      <c r="FY74" s="183">
        <v>99999</v>
      </c>
      <c r="FZ74" s="183">
        <v>99999</v>
      </c>
      <c r="GA74" s="183">
        <v>99999</v>
      </c>
      <c r="GB74" s="183">
        <v>99999</v>
      </c>
      <c r="GC74" s="183">
        <v>99999</v>
      </c>
      <c r="GD74" s="183">
        <v>99999</v>
      </c>
      <c r="GE74" s="183">
        <v>99999</v>
      </c>
      <c r="GF74" s="183">
        <v>99999</v>
      </c>
      <c r="GG74" s="183">
        <v>99999</v>
      </c>
      <c r="GH74" s="183">
        <v>99999</v>
      </c>
      <c r="GI74" s="132">
        <v>99999</v>
      </c>
      <c r="GJ74" s="132">
        <v>99999</v>
      </c>
      <c r="GK74" s="132">
        <v>99999</v>
      </c>
      <c r="GL74" s="132">
        <v>99999</v>
      </c>
      <c r="GM74" s="132">
        <v>99999</v>
      </c>
      <c r="GN74" s="132">
        <v>99999</v>
      </c>
      <c r="GO74" s="132">
        <v>99999</v>
      </c>
      <c r="GP74" s="132">
        <v>99999</v>
      </c>
      <c r="GQ74" s="28">
        <v>68</v>
      </c>
      <c r="GR74" s="128"/>
      <c r="GS74" s="55" t="str">
        <f t="shared" si="86"/>
        <v>NFS</v>
      </c>
      <c r="GT74" s="55" t="str">
        <f t="shared" si="101"/>
        <v>-</v>
      </c>
      <c r="GU74" s="29"/>
      <c r="GV74" s="56" t="str">
        <f t="shared" si="104"/>
        <v>,</v>
      </c>
      <c r="GW74" s="59" t="str">
        <f t="shared" si="102"/>
        <v>,</v>
      </c>
      <c r="GX74" s="29">
        <v>69</v>
      </c>
      <c r="GY74" s="5"/>
      <c r="GZ74" s="193" t="str">
        <f t="shared" si="73"/>
        <v/>
      </c>
      <c r="HA74" s="101" t="str">
        <v>0,0,0,0</v>
      </c>
      <c r="HB74" s="56">
        <f t="shared" si="66"/>
        <v>2</v>
      </c>
      <c r="HC74" s="56">
        <f t="shared" si="67"/>
        <v>4</v>
      </c>
      <c r="HD74" s="55">
        <f t="shared" si="79"/>
        <v>99999</v>
      </c>
      <c r="HE74" s="219">
        <f t="shared" si="87"/>
        <v>99999</v>
      </c>
      <c r="HF74" s="55">
        <f t="shared" si="88"/>
        <v>99999</v>
      </c>
      <c r="HG74" s="108" t="str">
        <f t="shared" si="89"/>
        <v>NFS</v>
      </c>
      <c r="HH74" s="85">
        <f t="shared" si="90"/>
        <v>0</v>
      </c>
      <c r="HI74" s="106" t="str">
        <f t="shared" si="91"/>
        <v/>
      </c>
      <c r="HJ74" s="29">
        <v>69</v>
      </c>
      <c r="HK74" s="85" t="str">
        <f t="shared" si="80"/>
        <v/>
      </c>
      <c r="HL74" s="85" t="str">
        <f t="shared" si="103"/>
        <v/>
      </c>
      <c r="HM74" s="55" t="str" cm="1">
        <f t="array" ref="HM74">IF(HJ74&lt;=$HH$1-1,IF(HK74&lt;&gt;HK73,INDEX($M$6:$GP$190,1,HL74+1),INDEX($M$6:$GP$190,MIN(HL74,HL73)+1,MAX(HL74,HL73)+1))+IF(HK74&lt;&gt;HK75,INDEX($M$6:$GP$190,1,HL74+1),0),"")</f>
        <v/>
      </c>
      <c r="HN74" s="29" t="str">
        <f>IF(HJ74&lt;=$HH$1-1,ROUND(#REF!,3)&amp;","&amp;#REF!,"")</f>
        <v/>
      </c>
      <c r="HO74" s="40"/>
      <c r="HP74" s="40"/>
      <c r="HQ74" s="40"/>
      <c r="HR74" s="40"/>
      <c r="HU74" s="75">
        <v>69</v>
      </c>
      <c r="HV74" s="77" t="str">
        <f t="shared" si="74"/>
        <v/>
      </c>
      <c r="HW74" s="78" t="str">
        <f t="shared" si="75"/>
        <v/>
      </c>
      <c r="HX74" s="88" t="str">
        <f t="shared" si="92"/>
        <v/>
      </c>
      <c r="HY74" s="68" t="str">
        <v>0,0,0,1</v>
      </c>
      <c r="HZ74" s="75">
        <f t="shared" si="68"/>
        <v>2</v>
      </c>
      <c r="IA74" s="75">
        <f t="shared" si="69"/>
        <v>4</v>
      </c>
      <c r="IB74" s="75">
        <f t="shared" si="81"/>
        <v>99999</v>
      </c>
      <c r="IC74" s="143">
        <f t="shared" si="93"/>
        <v>99999</v>
      </c>
      <c r="ID74" s="75">
        <f t="shared" si="43"/>
        <v>99999</v>
      </c>
      <c r="IE74" s="76">
        <f t="shared" si="94"/>
        <v>99999</v>
      </c>
      <c r="IF74" s="86">
        <f t="shared" si="76"/>
        <v>99999</v>
      </c>
      <c r="IG74" s="88">
        <f t="shared" si="77"/>
        <v>99999</v>
      </c>
      <c r="IH74" s="30">
        <f t="shared" si="95"/>
        <v>99999</v>
      </c>
      <c r="II74" s="55">
        <f t="shared" si="96"/>
        <v>99999</v>
      </c>
      <c r="IJ74" s="133" t="str">
        <f t="shared" si="78"/>
        <v>-</v>
      </c>
      <c r="IL74" s="146"/>
      <c r="IM74" s="146"/>
      <c r="IN74" s="146"/>
      <c r="IO74" s="141">
        <f t="shared" si="70"/>
        <v>99999</v>
      </c>
      <c r="IP74" s="75">
        <f t="shared" si="71"/>
        <v>99999</v>
      </c>
      <c r="IQ74" s="387" t="str">
        <f t="shared" si="82"/>
        <v>-</v>
      </c>
      <c r="IR74" s="142">
        <f t="shared" si="97"/>
        <v>99999</v>
      </c>
      <c r="IS74" s="146"/>
      <c r="IT74" s="389"/>
      <c r="IU74" s="389"/>
      <c r="IV74" s="146"/>
      <c r="IW74" s="7">
        <v>69</v>
      </c>
      <c r="IX74" s="1" t="str">
        <f t="shared" si="98"/>
        <v/>
      </c>
      <c r="IY74" s="7" t="str">
        <f t="shared" si="99"/>
        <v/>
      </c>
      <c r="IZ74" s="223" t="str" cm="1">
        <f t="array" ref="IZ74">IF(IW74&lt;=$HH$1-1,
IF(IX74&lt;&gt;IX73,
INDEX($M$6:$GP$190,1,IY74+1),INDEX($M$6:$GP$190,MIN(IY74,IY73)+1,MAX(IY74,IY73)+1))+IF(IX74&lt;&gt;IX75,INDEX($M$6:$GP$190,1,IY74+1),0),"")</f>
        <v/>
      </c>
      <c r="JA74" s="7" t="str">
        <f t="shared" si="100"/>
        <v/>
      </c>
    </row>
    <row r="75" spans="1:261" ht="16" x14ac:dyDescent="0.2">
      <c r="A75" s="217"/>
      <c r="B75" s="1">
        <v>70</v>
      </c>
      <c r="C75" s="188">
        <f t="shared" si="83"/>
        <v>0</v>
      </c>
      <c r="D75" s="54"/>
      <c r="E75" s="18" t="str">
        <f t="shared" si="84"/>
        <v/>
      </c>
      <c r="F75" s="1" t="str">
        <f t="shared" ca="1" si="85"/>
        <v/>
      </c>
      <c r="K75" s="7"/>
      <c r="L75" s="291">
        <v>69</v>
      </c>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1"/>
      <c r="BM75" s="31"/>
      <c r="BN75" s="31"/>
      <c r="BO75" s="31"/>
      <c r="BP75" s="31"/>
      <c r="BQ75" s="31"/>
      <c r="BR75" s="31"/>
      <c r="BS75" s="31"/>
      <c r="BT75" s="31"/>
      <c r="BU75" s="31"/>
      <c r="BV75" s="31"/>
      <c r="BW75" s="31"/>
      <c r="BX75" s="31"/>
      <c r="BY75" s="31"/>
      <c r="BZ75" s="31"/>
      <c r="CA75" s="31"/>
      <c r="CB75" s="31"/>
      <c r="CC75" s="31"/>
      <c r="CD75" s="31" t="s">
        <v>11</v>
      </c>
      <c r="CE75" s="182">
        <v>99999</v>
      </c>
      <c r="CF75" s="182">
        <v>99999</v>
      </c>
      <c r="CG75" s="182">
        <v>99999</v>
      </c>
      <c r="CH75" s="182">
        <v>99999</v>
      </c>
      <c r="CI75" s="182">
        <v>99999</v>
      </c>
      <c r="CJ75" s="182">
        <v>99999</v>
      </c>
      <c r="CK75" s="182">
        <v>99999</v>
      </c>
      <c r="CL75" s="182">
        <v>99999</v>
      </c>
      <c r="CM75" s="182">
        <v>99999</v>
      </c>
      <c r="CN75" s="182">
        <v>99999</v>
      </c>
      <c r="CO75" s="183">
        <v>99999</v>
      </c>
      <c r="CP75" s="183">
        <v>99999</v>
      </c>
      <c r="CQ75" s="183">
        <v>99999</v>
      </c>
      <c r="CR75" s="183">
        <v>99999</v>
      </c>
      <c r="CS75" s="183">
        <v>99999</v>
      </c>
      <c r="CT75" s="183">
        <v>99999</v>
      </c>
      <c r="CU75" s="183">
        <v>99999</v>
      </c>
      <c r="CV75" s="183">
        <v>99999</v>
      </c>
      <c r="CW75" s="183">
        <v>99999</v>
      </c>
      <c r="CX75" s="183">
        <v>99999</v>
      </c>
      <c r="CY75" s="183">
        <v>99999</v>
      </c>
      <c r="CZ75" s="183">
        <v>99999</v>
      </c>
      <c r="DA75" s="183">
        <v>99999</v>
      </c>
      <c r="DB75" s="183">
        <v>99999</v>
      </c>
      <c r="DC75" s="183">
        <v>99999</v>
      </c>
      <c r="DD75" s="183">
        <v>99999</v>
      </c>
      <c r="DE75" s="183">
        <v>99999</v>
      </c>
      <c r="DF75" s="183">
        <v>99999</v>
      </c>
      <c r="DG75" s="183">
        <v>99999</v>
      </c>
      <c r="DH75" s="183">
        <v>99999</v>
      </c>
      <c r="DI75" s="183">
        <v>99999</v>
      </c>
      <c r="DJ75" s="183">
        <v>99999</v>
      </c>
      <c r="DK75" s="183">
        <v>99999</v>
      </c>
      <c r="DL75" s="183">
        <v>99999</v>
      </c>
      <c r="DM75" s="183">
        <v>99999</v>
      </c>
      <c r="DN75" s="183">
        <v>99999</v>
      </c>
      <c r="DO75" s="183">
        <v>99999</v>
      </c>
      <c r="DP75" s="183">
        <v>99999</v>
      </c>
      <c r="DQ75" s="183">
        <v>99999</v>
      </c>
      <c r="DR75" s="183">
        <v>99999</v>
      </c>
      <c r="DS75" s="183">
        <v>99999</v>
      </c>
      <c r="DT75" s="183">
        <v>99999</v>
      </c>
      <c r="DU75" s="183">
        <v>99999</v>
      </c>
      <c r="DV75" s="183">
        <v>99999</v>
      </c>
      <c r="DW75" s="183">
        <v>99999</v>
      </c>
      <c r="DX75" s="183">
        <v>99999</v>
      </c>
      <c r="DY75" s="183">
        <v>99999</v>
      </c>
      <c r="DZ75" s="183">
        <v>99999</v>
      </c>
      <c r="EA75" s="183">
        <v>99999</v>
      </c>
      <c r="EB75" s="183">
        <v>99999</v>
      </c>
      <c r="EC75" s="183">
        <v>99999</v>
      </c>
      <c r="ED75" s="183">
        <v>99999</v>
      </c>
      <c r="EE75" s="183">
        <v>99999</v>
      </c>
      <c r="EF75" s="183">
        <v>99999</v>
      </c>
      <c r="EG75" s="183">
        <v>99999</v>
      </c>
      <c r="EH75" s="183">
        <v>99999</v>
      </c>
      <c r="EI75" s="183">
        <v>99999</v>
      </c>
      <c r="EJ75" s="183">
        <v>99999</v>
      </c>
      <c r="EK75" s="183">
        <v>99999</v>
      </c>
      <c r="EL75" s="183">
        <v>99999</v>
      </c>
      <c r="EM75" s="183">
        <v>99999</v>
      </c>
      <c r="EN75" s="183">
        <v>99999</v>
      </c>
      <c r="EO75" s="183">
        <v>99999</v>
      </c>
      <c r="EP75" s="183">
        <v>99999</v>
      </c>
      <c r="EQ75" s="183">
        <v>99999</v>
      </c>
      <c r="ER75" s="183">
        <v>99999</v>
      </c>
      <c r="ES75" s="183">
        <v>99999</v>
      </c>
      <c r="ET75" s="183">
        <v>99999</v>
      </c>
      <c r="EU75" s="183">
        <v>99999</v>
      </c>
      <c r="EV75" s="183">
        <v>99999</v>
      </c>
      <c r="EW75" s="183">
        <v>99999</v>
      </c>
      <c r="EX75" s="183">
        <v>99999</v>
      </c>
      <c r="EY75" s="183">
        <v>99999</v>
      </c>
      <c r="EZ75" s="183">
        <v>99999</v>
      </c>
      <c r="FA75" s="183">
        <v>99999</v>
      </c>
      <c r="FB75" s="183">
        <v>99999</v>
      </c>
      <c r="FC75" s="183">
        <v>99999</v>
      </c>
      <c r="FD75" s="183">
        <v>99999</v>
      </c>
      <c r="FE75" s="183">
        <v>99999</v>
      </c>
      <c r="FF75" s="183">
        <v>99999</v>
      </c>
      <c r="FG75" s="183">
        <v>99999</v>
      </c>
      <c r="FH75" s="183">
        <v>99999</v>
      </c>
      <c r="FI75" s="183">
        <v>99999</v>
      </c>
      <c r="FJ75" s="183">
        <v>99999</v>
      </c>
      <c r="FK75" s="183">
        <v>99999</v>
      </c>
      <c r="FL75" s="183">
        <v>99999</v>
      </c>
      <c r="FM75" s="183">
        <v>99999</v>
      </c>
      <c r="FN75" s="183">
        <v>99999</v>
      </c>
      <c r="FO75" s="183">
        <v>99999</v>
      </c>
      <c r="FP75" s="183">
        <v>99999</v>
      </c>
      <c r="FQ75" s="183">
        <v>99999</v>
      </c>
      <c r="FR75" s="183">
        <v>99999</v>
      </c>
      <c r="FS75" s="183">
        <v>99999</v>
      </c>
      <c r="FT75" s="183">
        <v>99999</v>
      </c>
      <c r="FU75" s="183">
        <v>99999</v>
      </c>
      <c r="FV75" s="183">
        <v>99999</v>
      </c>
      <c r="FW75" s="183">
        <v>99999</v>
      </c>
      <c r="FX75" s="183">
        <v>99999</v>
      </c>
      <c r="FY75" s="183">
        <v>99999</v>
      </c>
      <c r="FZ75" s="183">
        <v>99999</v>
      </c>
      <c r="GA75" s="183">
        <v>99999</v>
      </c>
      <c r="GB75" s="183">
        <v>99999</v>
      </c>
      <c r="GC75" s="183">
        <v>99999</v>
      </c>
      <c r="GD75" s="183">
        <v>99999</v>
      </c>
      <c r="GE75" s="183">
        <v>99999</v>
      </c>
      <c r="GF75" s="183">
        <v>99999</v>
      </c>
      <c r="GG75" s="183">
        <v>99999</v>
      </c>
      <c r="GH75" s="183">
        <v>99999</v>
      </c>
      <c r="GI75" s="132">
        <v>99999</v>
      </c>
      <c r="GJ75" s="132">
        <v>99999</v>
      </c>
      <c r="GK75" s="132">
        <v>99999</v>
      </c>
      <c r="GL75" s="132">
        <v>99999</v>
      </c>
      <c r="GM75" s="132">
        <v>99999</v>
      </c>
      <c r="GN75" s="132">
        <v>99999</v>
      </c>
      <c r="GO75" s="132">
        <v>99999</v>
      </c>
      <c r="GP75" s="132">
        <v>99999</v>
      </c>
      <c r="GQ75" s="28">
        <v>69</v>
      </c>
      <c r="GR75" s="128"/>
      <c r="GS75" s="55" t="str">
        <f t="shared" si="86"/>
        <v>NFS</v>
      </c>
      <c r="GT75" s="55" t="str">
        <f t="shared" si="101"/>
        <v>-</v>
      </c>
      <c r="GU75" s="29"/>
      <c r="GV75" s="56" t="str">
        <f t="shared" si="104"/>
        <v>,</v>
      </c>
      <c r="GW75" s="59" t="str">
        <f t="shared" si="102"/>
        <v>,</v>
      </c>
      <c r="GX75" s="29">
        <v>70</v>
      </c>
      <c r="GY75" s="5"/>
      <c r="GZ75" s="193" t="str">
        <f t="shared" si="73"/>
        <v/>
      </c>
      <c r="HA75" s="101" t="str">
        <v>0,0,0,0</v>
      </c>
      <c r="HB75" s="56">
        <f t="shared" si="66"/>
        <v>2</v>
      </c>
      <c r="HC75" s="56">
        <f t="shared" si="67"/>
        <v>4</v>
      </c>
      <c r="HD75" s="55">
        <f t="shared" si="79"/>
        <v>99999</v>
      </c>
      <c r="HE75" s="219">
        <f t="shared" si="87"/>
        <v>99999</v>
      </c>
      <c r="HF75" s="55">
        <f t="shared" si="88"/>
        <v>99999</v>
      </c>
      <c r="HG75" s="108" t="str">
        <f t="shared" si="89"/>
        <v>NFS</v>
      </c>
      <c r="HH75" s="85">
        <f t="shared" si="90"/>
        <v>0</v>
      </c>
      <c r="HI75" s="106" t="str">
        <f t="shared" si="91"/>
        <v/>
      </c>
      <c r="HJ75" s="29">
        <v>70</v>
      </c>
      <c r="HK75" s="85" t="str">
        <f t="shared" si="80"/>
        <v/>
      </c>
      <c r="HL75" s="85" t="str">
        <f t="shared" si="103"/>
        <v/>
      </c>
      <c r="HM75" s="55" t="str" cm="1">
        <f t="array" ref="HM75">IF(HJ75&lt;=$HH$1-1,IF(HK75&lt;&gt;HK74,INDEX($M$6:$GP$190,1,HL75+1),INDEX($M$6:$GP$190,MIN(HL75,HL74)+1,MAX(HL75,HL74)+1))+IF(HK75&lt;&gt;HK76,INDEX($M$6:$GP$190,1,HL75+1),0),"")</f>
        <v/>
      </c>
      <c r="HN75" s="29" t="str">
        <f>IF(HJ75&lt;=$HH$1-1,ROUND(#REF!,3)&amp;","&amp;#REF!,"")</f>
        <v/>
      </c>
      <c r="HO75" s="40"/>
      <c r="HP75" s="40"/>
      <c r="HQ75" s="40"/>
      <c r="HR75" s="40"/>
      <c r="HU75" s="75">
        <v>70</v>
      </c>
      <c r="HV75" s="77" t="str">
        <f t="shared" si="74"/>
        <v/>
      </c>
      <c r="HW75" s="78" t="str">
        <f t="shared" si="75"/>
        <v/>
      </c>
      <c r="HX75" s="88" t="str">
        <f t="shared" si="92"/>
        <v/>
      </c>
      <c r="HY75" s="68" t="str">
        <v>0,0,0,1</v>
      </c>
      <c r="HZ75" s="75">
        <f t="shared" si="68"/>
        <v>2</v>
      </c>
      <c r="IA75" s="75">
        <f t="shared" si="69"/>
        <v>4</v>
      </c>
      <c r="IB75" s="75">
        <f t="shared" si="81"/>
        <v>99999</v>
      </c>
      <c r="IC75" s="143">
        <f t="shared" si="93"/>
        <v>99999</v>
      </c>
      <c r="ID75" s="75">
        <f t="shared" ref="ID75:ID138" si="105">_xlfn.NUMBERVALUE(IF(AND(HU75&lt;&gt;$HV$3,HU75&lt;=$HP$4),MID(TRIM(HY75),IA75+1,FIND("*",SUBSTITUTE(HY75,",","*",3))-IA75),99999))</f>
        <v>99999</v>
      </c>
      <c r="IE75" s="76">
        <f t="shared" si="94"/>
        <v>99999</v>
      </c>
      <c r="IF75" s="86">
        <f t="shared" si="76"/>
        <v>99999</v>
      </c>
      <c r="IG75" s="88">
        <f t="shared" si="77"/>
        <v>99999</v>
      </c>
      <c r="IH75" s="30">
        <f t="shared" si="95"/>
        <v>99999</v>
      </c>
      <c r="II75" s="55">
        <f t="shared" si="96"/>
        <v>99999</v>
      </c>
      <c r="IJ75" s="133" t="str">
        <f t="shared" si="78"/>
        <v>-</v>
      </c>
      <c r="IL75" s="146"/>
      <c r="IM75" s="146"/>
      <c r="IN75" s="146"/>
      <c r="IO75" s="141">
        <f t="shared" si="70"/>
        <v>99999</v>
      </c>
      <c r="IP75" s="75">
        <f t="shared" si="71"/>
        <v>99999</v>
      </c>
      <c r="IQ75" s="387" t="str">
        <f t="shared" si="82"/>
        <v>-</v>
      </c>
      <c r="IR75" s="142">
        <f t="shared" si="97"/>
        <v>99999</v>
      </c>
      <c r="IS75" s="146"/>
      <c r="IT75" s="389"/>
      <c r="IU75" s="389"/>
      <c r="IV75" s="146"/>
      <c r="IW75" s="7">
        <v>70</v>
      </c>
      <c r="IX75" s="1" t="str">
        <f t="shared" si="98"/>
        <v/>
      </c>
      <c r="IY75" s="7" t="str">
        <f t="shared" si="99"/>
        <v/>
      </c>
      <c r="IZ75" s="223" t="str" cm="1">
        <f t="array" ref="IZ75">IF(IW75&lt;=$HH$1-1,
IF(IX75&lt;&gt;IX74,
INDEX($M$6:$GP$190,1,IY75+1),INDEX($M$6:$GP$190,MIN(IY75,IY74)+1,MAX(IY75,IY74)+1))+IF(IX75&lt;&gt;IX76,INDEX($M$6:$GP$190,1,IY75+1),0),"")</f>
        <v/>
      </c>
      <c r="JA75" s="7" t="str">
        <f t="shared" si="100"/>
        <v/>
      </c>
    </row>
    <row r="76" spans="1:261" ht="16" x14ac:dyDescent="0.2">
      <c r="A76" s="217"/>
      <c r="B76" s="1">
        <v>71</v>
      </c>
      <c r="C76" s="188">
        <f t="shared" si="83"/>
        <v>0</v>
      </c>
      <c r="D76" s="54"/>
      <c r="E76" s="18" t="str">
        <f t="shared" si="84"/>
        <v/>
      </c>
      <c r="F76" s="1" t="str">
        <f t="shared" ca="1" si="85"/>
        <v/>
      </c>
      <c r="K76" s="7"/>
      <c r="L76" s="291">
        <v>70</v>
      </c>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1"/>
      <c r="BM76" s="31"/>
      <c r="BN76" s="31"/>
      <c r="BO76" s="31"/>
      <c r="BP76" s="31"/>
      <c r="BQ76" s="31"/>
      <c r="BR76" s="31"/>
      <c r="BS76" s="31"/>
      <c r="BT76" s="31"/>
      <c r="BU76" s="31"/>
      <c r="BV76" s="31"/>
      <c r="BW76" s="31"/>
      <c r="BX76" s="31"/>
      <c r="BY76" s="31"/>
      <c r="BZ76" s="31"/>
      <c r="CA76" s="31"/>
      <c r="CB76" s="31"/>
      <c r="CC76" s="31"/>
      <c r="CD76" s="31"/>
      <c r="CE76" s="31" t="s">
        <v>11</v>
      </c>
      <c r="CF76" s="182">
        <v>99999</v>
      </c>
      <c r="CG76" s="182">
        <v>99999</v>
      </c>
      <c r="CH76" s="182">
        <v>99999</v>
      </c>
      <c r="CI76" s="182">
        <v>99999</v>
      </c>
      <c r="CJ76" s="182">
        <v>99999</v>
      </c>
      <c r="CK76" s="182">
        <v>99999</v>
      </c>
      <c r="CL76" s="182">
        <v>99999</v>
      </c>
      <c r="CM76" s="182">
        <v>99999</v>
      </c>
      <c r="CN76" s="182">
        <v>99999</v>
      </c>
      <c r="CO76" s="183">
        <v>99999</v>
      </c>
      <c r="CP76" s="183">
        <v>99999</v>
      </c>
      <c r="CQ76" s="183">
        <v>99999</v>
      </c>
      <c r="CR76" s="183">
        <v>99999</v>
      </c>
      <c r="CS76" s="183">
        <v>99999</v>
      </c>
      <c r="CT76" s="183">
        <v>99999</v>
      </c>
      <c r="CU76" s="183">
        <v>99999</v>
      </c>
      <c r="CV76" s="183">
        <v>99999</v>
      </c>
      <c r="CW76" s="183">
        <v>99999</v>
      </c>
      <c r="CX76" s="183">
        <v>99999</v>
      </c>
      <c r="CY76" s="183">
        <v>99999</v>
      </c>
      <c r="CZ76" s="183">
        <v>99999</v>
      </c>
      <c r="DA76" s="183">
        <v>99999</v>
      </c>
      <c r="DB76" s="183">
        <v>99999</v>
      </c>
      <c r="DC76" s="183">
        <v>99999</v>
      </c>
      <c r="DD76" s="183">
        <v>99999</v>
      </c>
      <c r="DE76" s="183">
        <v>99999</v>
      </c>
      <c r="DF76" s="183">
        <v>99999</v>
      </c>
      <c r="DG76" s="183">
        <v>99999</v>
      </c>
      <c r="DH76" s="183">
        <v>99999</v>
      </c>
      <c r="DI76" s="183">
        <v>99999</v>
      </c>
      <c r="DJ76" s="183">
        <v>99999</v>
      </c>
      <c r="DK76" s="183">
        <v>99999</v>
      </c>
      <c r="DL76" s="183">
        <v>99999</v>
      </c>
      <c r="DM76" s="183">
        <v>99999</v>
      </c>
      <c r="DN76" s="183">
        <v>99999</v>
      </c>
      <c r="DO76" s="183">
        <v>99999</v>
      </c>
      <c r="DP76" s="183">
        <v>99999</v>
      </c>
      <c r="DQ76" s="183">
        <v>99999</v>
      </c>
      <c r="DR76" s="183">
        <v>99999</v>
      </c>
      <c r="DS76" s="183">
        <v>99999</v>
      </c>
      <c r="DT76" s="183">
        <v>99999</v>
      </c>
      <c r="DU76" s="183">
        <v>99999</v>
      </c>
      <c r="DV76" s="183">
        <v>99999</v>
      </c>
      <c r="DW76" s="183">
        <v>99999</v>
      </c>
      <c r="DX76" s="183">
        <v>99999</v>
      </c>
      <c r="DY76" s="183">
        <v>99999</v>
      </c>
      <c r="DZ76" s="183">
        <v>99999</v>
      </c>
      <c r="EA76" s="183">
        <v>99999</v>
      </c>
      <c r="EB76" s="183">
        <v>99999</v>
      </c>
      <c r="EC76" s="183">
        <v>99999</v>
      </c>
      <c r="ED76" s="183">
        <v>99999</v>
      </c>
      <c r="EE76" s="183">
        <v>99999</v>
      </c>
      <c r="EF76" s="183">
        <v>99999</v>
      </c>
      <c r="EG76" s="183">
        <v>99999</v>
      </c>
      <c r="EH76" s="183">
        <v>99999</v>
      </c>
      <c r="EI76" s="183">
        <v>99999</v>
      </c>
      <c r="EJ76" s="183">
        <v>99999</v>
      </c>
      <c r="EK76" s="183">
        <v>99999</v>
      </c>
      <c r="EL76" s="183">
        <v>99999</v>
      </c>
      <c r="EM76" s="183">
        <v>99999</v>
      </c>
      <c r="EN76" s="183">
        <v>99999</v>
      </c>
      <c r="EO76" s="183">
        <v>99999</v>
      </c>
      <c r="EP76" s="183">
        <v>99999</v>
      </c>
      <c r="EQ76" s="183">
        <v>99999</v>
      </c>
      <c r="ER76" s="183">
        <v>99999</v>
      </c>
      <c r="ES76" s="183">
        <v>99999</v>
      </c>
      <c r="ET76" s="183">
        <v>99999</v>
      </c>
      <c r="EU76" s="183">
        <v>99999</v>
      </c>
      <c r="EV76" s="183">
        <v>99999</v>
      </c>
      <c r="EW76" s="183">
        <v>99999</v>
      </c>
      <c r="EX76" s="183">
        <v>99999</v>
      </c>
      <c r="EY76" s="183">
        <v>99999</v>
      </c>
      <c r="EZ76" s="183">
        <v>99999</v>
      </c>
      <c r="FA76" s="183">
        <v>99999</v>
      </c>
      <c r="FB76" s="183">
        <v>99999</v>
      </c>
      <c r="FC76" s="183">
        <v>99999</v>
      </c>
      <c r="FD76" s="183">
        <v>99999</v>
      </c>
      <c r="FE76" s="183">
        <v>99999</v>
      </c>
      <c r="FF76" s="183">
        <v>99999</v>
      </c>
      <c r="FG76" s="183">
        <v>99999</v>
      </c>
      <c r="FH76" s="183">
        <v>99999</v>
      </c>
      <c r="FI76" s="183">
        <v>99999</v>
      </c>
      <c r="FJ76" s="183">
        <v>99999</v>
      </c>
      <c r="FK76" s="183">
        <v>99999</v>
      </c>
      <c r="FL76" s="183">
        <v>99999</v>
      </c>
      <c r="FM76" s="183">
        <v>99999</v>
      </c>
      <c r="FN76" s="183">
        <v>99999</v>
      </c>
      <c r="FO76" s="183">
        <v>99999</v>
      </c>
      <c r="FP76" s="183">
        <v>99999</v>
      </c>
      <c r="FQ76" s="183">
        <v>99999</v>
      </c>
      <c r="FR76" s="183">
        <v>99999</v>
      </c>
      <c r="FS76" s="183">
        <v>99999</v>
      </c>
      <c r="FT76" s="183">
        <v>99999</v>
      </c>
      <c r="FU76" s="183">
        <v>99999</v>
      </c>
      <c r="FV76" s="183">
        <v>99999</v>
      </c>
      <c r="FW76" s="183">
        <v>99999</v>
      </c>
      <c r="FX76" s="183">
        <v>99999</v>
      </c>
      <c r="FY76" s="183">
        <v>99999</v>
      </c>
      <c r="FZ76" s="183">
        <v>99999</v>
      </c>
      <c r="GA76" s="183">
        <v>99999</v>
      </c>
      <c r="GB76" s="183">
        <v>99999</v>
      </c>
      <c r="GC76" s="183">
        <v>99999</v>
      </c>
      <c r="GD76" s="183">
        <v>99999</v>
      </c>
      <c r="GE76" s="183">
        <v>99999</v>
      </c>
      <c r="GF76" s="183">
        <v>99999</v>
      </c>
      <c r="GG76" s="183">
        <v>99999</v>
      </c>
      <c r="GH76" s="183">
        <v>99999</v>
      </c>
      <c r="GI76" s="132">
        <v>99999</v>
      </c>
      <c r="GJ76" s="132">
        <v>99999</v>
      </c>
      <c r="GK76" s="132">
        <v>99999</v>
      </c>
      <c r="GL76" s="132">
        <v>99999</v>
      </c>
      <c r="GM76" s="132">
        <v>99999</v>
      </c>
      <c r="GN76" s="132">
        <v>99999</v>
      </c>
      <c r="GO76" s="132">
        <v>99999</v>
      </c>
      <c r="GP76" s="132">
        <v>99999</v>
      </c>
      <c r="GQ76" s="28">
        <v>70</v>
      </c>
      <c r="GR76" s="128"/>
      <c r="GS76" s="55" t="str">
        <f t="shared" si="86"/>
        <v>NFS</v>
      </c>
      <c r="GT76" s="55" t="str">
        <f t="shared" si="101"/>
        <v>-</v>
      </c>
      <c r="GU76" s="29"/>
      <c r="GV76" s="56" t="str">
        <f t="shared" si="104"/>
        <v>,</v>
      </c>
      <c r="GW76" s="59" t="str">
        <f t="shared" si="102"/>
        <v>,</v>
      </c>
      <c r="GX76" s="29">
        <v>71</v>
      </c>
      <c r="GY76" s="5"/>
      <c r="GZ76" s="87" t="str">
        <f t="shared" si="73"/>
        <v/>
      </c>
      <c r="HA76" s="101" t="str">
        <v>0,0,0,0</v>
      </c>
      <c r="HB76" s="56">
        <f t="shared" si="66"/>
        <v>2</v>
      </c>
      <c r="HC76" s="56">
        <f t="shared" si="67"/>
        <v>4</v>
      </c>
      <c r="HD76" s="55">
        <f t="shared" si="79"/>
        <v>99999</v>
      </c>
      <c r="HE76" s="219">
        <f t="shared" si="87"/>
        <v>99999</v>
      </c>
      <c r="HF76" s="55">
        <f t="shared" si="88"/>
        <v>99999</v>
      </c>
      <c r="HG76" s="108" t="str">
        <f t="shared" si="89"/>
        <v>NFS</v>
      </c>
      <c r="HH76" s="85">
        <f t="shared" si="90"/>
        <v>0</v>
      </c>
      <c r="HI76" s="106" t="str">
        <f t="shared" si="91"/>
        <v/>
      </c>
      <c r="HJ76" s="29">
        <v>71</v>
      </c>
      <c r="HK76" s="85" t="str">
        <f t="shared" si="80"/>
        <v/>
      </c>
      <c r="HL76" s="85" t="str">
        <f t="shared" si="103"/>
        <v/>
      </c>
      <c r="HM76" s="55" t="str" cm="1">
        <f t="array" ref="HM76">IF(HJ76&lt;=$HH$1-1,IF(HK76&lt;&gt;HK75,INDEX($M$6:$GP$190,1,HL76+1),INDEX($M$6:$GP$190,MIN(HL76,HL75)+1,MAX(HL76,HL75)+1))+IF(HK76&lt;&gt;HK77,INDEX($M$6:$GP$190,1,HL76+1),0),"")</f>
        <v/>
      </c>
      <c r="HN76" s="29" t="str">
        <f>IF(HJ76&lt;=$HH$1-1,ROUND(#REF!,3)&amp;","&amp;#REF!,"")</f>
        <v/>
      </c>
      <c r="HO76" s="40"/>
      <c r="HP76" s="40"/>
      <c r="HQ76" s="38"/>
      <c r="HR76" s="38"/>
      <c r="HS76" s="94"/>
      <c r="HT76" s="94"/>
      <c r="HU76" s="75">
        <v>71</v>
      </c>
      <c r="HV76" s="77" t="str">
        <f t="shared" si="74"/>
        <v/>
      </c>
      <c r="HW76" s="78" t="str">
        <f t="shared" si="75"/>
        <v/>
      </c>
      <c r="HX76" s="88" t="str">
        <f t="shared" si="92"/>
        <v/>
      </c>
      <c r="HY76" s="68" t="str">
        <v>0,0,0,1</v>
      </c>
      <c r="HZ76" s="75">
        <f t="shared" si="68"/>
        <v>2</v>
      </c>
      <c r="IA76" s="75">
        <f t="shared" si="69"/>
        <v>4</v>
      </c>
      <c r="IB76" s="75">
        <f t="shared" si="81"/>
        <v>99999</v>
      </c>
      <c r="IC76" s="143">
        <f t="shared" si="93"/>
        <v>99999</v>
      </c>
      <c r="ID76" s="75">
        <f t="shared" si="105"/>
        <v>99999</v>
      </c>
      <c r="IE76" s="76">
        <f t="shared" si="94"/>
        <v>99999</v>
      </c>
      <c r="IF76" s="86">
        <f t="shared" si="76"/>
        <v>99999</v>
      </c>
      <c r="IG76" s="88">
        <f t="shared" si="77"/>
        <v>99999</v>
      </c>
      <c r="IH76" s="30">
        <f t="shared" si="95"/>
        <v>99999</v>
      </c>
      <c r="II76" s="55">
        <f t="shared" si="96"/>
        <v>99999</v>
      </c>
      <c r="IJ76" s="133" t="str">
        <f t="shared" si="78"/>
        <v>-</v>
      </c>
      <c r="IL76" s="146"/>
      <c r="IM76" s="146"/>
      <c r="IN76" s="146"/>
      <c r="IO76" s="141">
        <f t="shared" si="70"/>
        <v>99999</v>
      </c>
      <c r="IP76" s="75">
        <f t="shared" si="71"/>
        <v>99999</v>
      </c>
      <c r="IQ76" s="387" t="str">
        <f t="shared" si="82"/>
        <v>-</v>
      </c>
      <c r="IR76" s="142">
        <f t="shared" si="97"/>
        <v>99999</v>
      </c>
      <c r="IS76" s="146"/>
      <c r="IT76" s="389"/>
      <c r="IU76" s="389"/>
      <c r="IV76" s="146"/>
      <c r="IW76" s="7">
        <v>71</v>
      </c>
      <c r="IX76" s="1" t="str">
        <f t="shared" si="98"/>
        <v/>
      </c>
      <c r="IY76" s="7" t="str">
        <f t="shared" si="99"/>
        <v/>
      </c>
      <c r="IZ76" s="223" t="str" cm="1">
        <f t="array" ref="IZ76">IF(IW76&lt;=$HH$1-1,
IF(IX76&lt;&gt;IX75,
INDEX($M$6:$GP$190,1,IY76+1),INDEX($M$6:$GP$190,MIN(IY76,IY75)+1,MAX(IY76,IY75)+1))+IF(IX76&lt;&gt;IX77,INDEX($M$6:$GP$190,1,IY76+1),0),"")</f>
        <v/>
      </c>
      <c r="JA76" s="7" t="str">
        <f t="shared" si="100"/>
        <v/>
      </c>
    </row>
    <row r="77" spans="1:261" ht="16" x14ac:dyDescent="0.2">
      <c r="A77" s="217"/>
      <c r="B77" s="1">
        <v>72</v>
      </c>
      <c r="C77" s="188">
        <f t="shared" si="83"/>
        <v>0</v>
      </c>
      <c r="D77" s="54"/>
      <c r="E77" s="18" t="str">
        <f t="shared" si="84"/>
        <v/>
      </c>
      <c r="F77" s="1" t="str">
        <f t="shared" ca="1" si="85"/>
        <v/>
      </c>
      <c r="K77" s="7"/>
      <c r="L77" s="291">
        <v>71</v>
      </c>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1"/>
      <c r="BM77" s="31"/>
      <c r="BN77" s="31"/>
      <c r="BO77" s="31"/>
      <c r="BP77" s="31"/>
      <c r="BQ77" s="31"/>
      <c r="BR77" s="31"/>
      <c r="BS77" s="31"/>
      <c r="BT77" s="31"/>
      <c r="BU77" s="31"/>
      <c r="BV77" s="31"/>
      <c r="BW77" s="31"/>
      <c r="BX77" s="31"/>
      <c r="BY77" s="31"/>
      <c r="BZ77" s="31"/>
      <c r="CA77" s="31"/>
      <c r="CB77" s="31"/>
      <c r="CC77" s="31"/>
      <c r="CD77" s="31"/>
      <c r="CE77" s="31"/>
      <c r="CF77" s="31" t="s">
        <v>11</v>
      </c>
      <c r="CG77" s="182">
        <v>99999</v>
      </c>
      <c r="CH77" s="182">
        <v>99999</v>
      </c>
      <c r="CI77" s="182">
        <v>99999</v>
      </c>
      <c r="CJ77" s="182">
        <v>99999</v>
      </c>
      <c r="CK77" s="182">
        <v>99999</v>
      </c>
      <c r="CL77" s="182">
        <v>99999</v>
      </c>
      <c r="CM77" s="182">
        <v>99999</v>
      </c>
      <c r="CN77" s="182">
        <v>99999</v>
      </c>
      <c r="CO77" s="183">
        <v>99999</v>
      </c>
      <c r="CP77" s="183">
        <v>99999</v>
      </c>
      <c r="CQ77" s="183">
        <v>99999</v>
      </c>
      <c r="CR77" s="183">
        <v>99999</v>
      </c>
      <c r="CS77" s="183">
        <v>99999</v>
      </c>
      <c r="CT77" s="183">
        <v>99999</v>
      </c>
      <c r="CU77" s="183">
        <v>99999</v>
      </c>
      <c r="CV77" s="183">
        <v>99999</v>
      </c>
      <c r="CW77" s="183">
        <v>99999</v>
      </c>
      <c r="CX77" s="183">
        <v>99999</v>
      </c>
      <c r="CY77" s="183">
        <v>99999</v>
      </c>
      <c r="CZ77" s="183">
        <v>99999</v>
      </c>
      <c r="DA77" s="183">
        <v>99999</v>
      </c>
      <c r="DB77" s="183">
        <v>99999</v>
      </c>
      <c r="DC77" s="183">
        <v>99999</v>
      </c>
      <c r="DD77" s="183">
        <v>99999</v>
      </c>
      <c r="DE77" s="183">
        <v>99999</v>
      </c>
      <c r="DF77" s="183">
        <v>99999</v>
      </c>
      <c r="DG77" s="183">
        <v>99999</v>
      </c>
      <c r="DH77" s="183">
        <v>99999</v>
      </c>
      <c r="DI77" s="183">
        <v>99999</v>
      </c>
      <c r="DJ77" s="183">
        <v>99999</v>
      </c>
      <c r="DK77" s="183">
        <v>99999</v>
      </c>
      <c r="DL77" s="183">
        <v>99999</v>
      </c>
      <c r="DM77" s="183">
        <v>99999</v>
      </c>
      <c r="DN77" s="183">
        <v>99999</v>
      </c>
      <c r="DO77" s="183">
        <v>99999</v>
      </c>
      <c r="DP77" s="183">
        <v>99999</v>
      </c>
      <c r="DQ77" s="183">
        <v>99999</v>
      </c>
      <c r="DR77" s="183">
        <v>99999</v>
      </c>
      <c r="DS77" s="183">
        <v>99999</v>
      </c>
      <c r="DT77" s="183">
        <v>99999</v>
      </c>
      <c r="DU77" s="183">
        <v>99999</v>
      </c>
      <c r="DV77" s="183">
        <v>99999</v>
      </c>
      <c r="DW77" s="183">
        <v>99999</v>
      </c>
      <c r="DX77" s="183">
        <v>99999</v>
      </c>
      <c r="DY77" s="183">
        <v>99999</v>
      </c>
      <c r="DZ77" s="183">
        <v>99999</v>
      </c>
      <c r="EA77" s="183">
        <v>99999</v>
      </c>
      <c r="EB77" s="183">
        <v>99999</v>
      </c>
      <c r="EC77" s="183">
        <v>99999</v>
      </c>
      <c r="ED77" s="183">
        <v>99999</v>
      </c>
      <c r="EE77" s="183">
        <v>99999</v>
      </c>
      <c r="EF77" s="183">
        <v>99999</v>
      </c>
      <c r="EG77" s="183">
        <v>99999</v>
      </c>
      <c r="EH77" s="183">
        <v>99999</v>
      </c>
      <c r="EI77" s="183">
        <v>99999</v>
      </c>
      <c r="EJ77" s="183">
        <v>99999</v>
      </c>
      <c r="EK77" s="183">
        <v>99999</v>
      </c>
      <c r="EL77" s="183">
        <v>99999</v>
      </c>
      <c r="EM77" s="183">
        <v>99999</v>
      </c>
      <c r="EN77" s="183">
        <v>99999</v>
      </c>
      <c r="EO77" s="183">
        <v>99999</v>
      </c>
      <c r="EP77" s="183">
        <v>99999</v>
      </c>
      <c r="EQ77" s="183">
        <v>99999</v>
      </c>
      <c r="ER77" s="183">
        <v>99999</v>
      </c>
      <c r="ES77" s="183">
        <v>99999</v>
      </c>
      <c r="ET77" s="183">
        <v>99999</v>
      </c>
      <c r="EU77" s="183">
        <v>99999</v>
      </c>
      <c r="EV77" s="183">
        <v>99999</v>
      </c>
      <c r="EW77" s="183">
        <v>99999</v>
      </c>
      <c r="EX77" s="183">
        <v>99999</v>
      </c>
      <c r="EY77" s="183">
        <v>99999</v>
      </c>
      <c r="EZ77" s="183">
        <v>99999</v>
      </c>
      <c r="FA77" s="183">
        <v>99999</v>
      </c>
      <c r="FB77" s="183">
        <v>99999</v>
      </c>
      <c r="FC77" s="183">
        <v>99999</v>
      </c>
      <c r="FD77" s="183">
        <v>99999</v>
      </c>
      <c r="FE77" s="183">
        <v>99999</v>
      </c>
      <c r="FF77" s="183">
        <v>99999</v>
      </c>
      <c r="FG77" s="183">
        <v>99999</v>
      </c>
      <c r="FH77" s="183">
        <v>99999</v>
      </c>
      <c r="FI77" s="183">
        <v>99999</v>
      </c>
      <c r="FJ77" s="183">
        <v>99999</v>
      </c>
      <c r="FK77" s="183">
        <v>99999</v>
      </c>
      <c r="FL77" s="183">
        <v>99999</v>
      </c>
      <c r="FM77" s="183">
        <v>99999</v>
      </c>
      <c r="FN77" s="183">
        <v>99999</v>
      </c>
      <c r="FO77" s="183">
        <v>99999</v>
      </c>
      <c r="FP77" s="183">
        <v>99999</v>
      </c>
      <c r="FQ77" s="183">
        <v>99999</v>
      </c>
      <c r="FR77" s="183">
        <v>99999</v>
      </c>
      <c r="FS77" s="183">
        <v>99999</v>
      </c>
      <c r="FT77" s="183">
        <v>99999</v>
      </c>
      <c r="FU77" s="183">
        <v>99999</v>
      </c>
      <c r="FV77" s="183">
        <v>99999</v>
      </c>
      <c r="FW77" s="183">
        <v>99999</v>
      </c>
      <c r="FX77" s="183">
        <v>99999</v>
      </c>
      <c r="FY77" s="183">
        <v>99999</v>
      </c>
      <c r="FZ77" s="183">
        <v>99999</v>
      </c>
      <c r="GA77" s="183">
        <v>99999</v>
      </c>
      <c r="GB77" s="183">
        <v>99999</v>
      </c>
      <c r="GC77" s="183">
        <v>99999</v>
      </c>
      <c r="GD77" s="183">
        <v>99999</v>
      </c>
      <c r="GE77" s="183">
        <v>99999</v>
      </c>
      <c r="GF77" s="183">
        <v>99999</v>
      </c>
      <c r="GG77" s="183">
        <v>99999</v>
      </c>
      <c r="GH77" s="183">
        <v>99999</v>
      </c>
      <c r="GI77" s="132">
        <v>99999</v>
      </c>
      <c r="GJ77" s="132">
        <v>99999</v>
      </c>
      <c r="GK77" s="132">
        <v>99999</v>
      </c>
      <c r="GL77" s="132">
        <v>99999</v>
      </c>
      <c r="GM77" s="132">
        <v>99999</v>
      </c>
      <c r="GN77" s="132">
        <v>99999</v>
      </c>
      <c r="GO77" s="132">
        <v>99999</v>
      </c>
      <c r="GP77" s="132">
        <v>99999</v>
      </c>
      <c r="GQ77" s="28">
        <v>71</v>
      </c>
      <c r="GR77" s="128"/>
      <c r="GS77" s="55" t="str">
        <f t="shared" si="86"/>
        <v>NFS</v>
      </c>
      <c r="GT77" s="55" t="str">
        <f t="shared" si="101"/>
        <v>-</v>
      </c>
      <c r="GU77" s="29"/>
      <c r="GV77" s="56" t="str">
        <f t="shared" si="104"/>
        <v>,</v>
      </c>
      <c r="GW77" s="59" t="str">
        <f t="shared" si="102"/>
        <v>,</v>
      </c>
      <c r="GX77" s="29">
        <v>72</v>
      </c>
      <c r="GY77" s="5"/>
      <c r="GZ77" s="168" t="str">
        <f t="shared" si="73"/>
        <v/>
      </c>
      <c r="HA77" s="101" t="str">
        <v>0,0,0,0</v>
      </c>
      <c r="HB77" s="56">
        <f t="shared" si="66"/>
        <v>2</v>
      </c>
      <c r="HC77" s="56">
        <f t="shared" si="67"/>
        <v>4</v>
      </c>
      <c r="HD77" s="55">
        <f t="shared" si="79"/>
        <v>99999</v>
      </c>
      <c r="HE77" s="219">
        <f t="shared" si="87"/>
        <v>99999</v>
      </c>
      <c r="HF77" s="55">
        <f t="shared" si="88"/>
        <v>99999</v>
      </c>
      <c r="HG77" s="108" t="str">
        <f t="shared" si="89"/>
        <v>NFS</v>
      </c>
      <c r="HH77" s="85">
        <f t="shared" si="90"/>
        <v>0</v>
      </c>
      <c r="HI77" s="106" t="str">
        <f t="shared" si="91"/>
        <v/>
      </c>
      <c r="HJ77" s="29">
        <v>72</v>
      </c>
      <c r="HK77" s="85" t="str">
        <f t="shared" si="80"/>
        <v/>
      </c>
      <c r="HL77" s="85" t="str">
        <f t="shared" si="103"/>
        <v/>
      </c>
      <c r="HM77" s="55" t="str" cm="1">
        <f t="array" ref="HM77">IF(HJ77&lt;=$HH$1-1,IF(HK77&lt;&gt;HK76,INDEX($M$6:$GP$190,1,HL77+1),INDEX($M$6:$GP$190,MIN(HL77,HL76)+1,MAX(HL77,HL76)+1))+IF(HK77&lt;&gt;HK78,INDEX($M$6:$GP$190,1,HL77+1),0),"")</f>
        <v/>
      </c>
      <c r="HN77" s="29" t="str">
        <f>IF(HJ77&lt;=$HH$1-1,ROUND(#REF!,3)&amp;","&amp;#REF!,"")</f>
        <v/>
      </c>
      <c r="HO77" s="40"/>
      <c r="HP77" s="40"/>
      <c r="HQ77" s="38"/>
      <c r="HR77" s="38"/>
      <c r="HS77" s="94"/>
      <c r="HT77" s="94"/>
      <c r="HU77" s="75">
        <v>72</v>
      </c>
      <c r="HV77" s="77" t="str">
        <f t="shared" si="74"/>
        <v/>
      </c>
      <c r="HW77" s="78" t="str">
        <f t="shared" si="75"/>
        <v/>
      </c>
      <c r="HX77" s="88" t="str">
        <f t="shared" si="92"/>
        <v/>
      </c>
      <c r="HY77" s="68" t="str">
        <v>0,0,0,1</v>
      </c>
      <c r="HZ77" s="75">
        <f t="shared" si="68"/>
        <v>2</v>
      </c>
      <c r="IA77" s="75">
        <f t="shared" si="69"/>
        <v>4</v>
      </c>
      <c r="IB77" s="75">
        <f t="shared" si="81"/>
        <v>99999</v>
      </c>
      <c r="IC77" s="143">
        <f t="shared" si="93"/>
        <v>99999</v>
      </c>
      <c r="ID77" s="75">
        <f t="shared" si="105"/>
        <v>99999</v>
      </c>
      <c r="IE77" s="76">
        <f t="shared" si="94"/>
        <v>99999</v>
      </c>
      <c r="IF77" s="86">
        <f t="shared" si="76"/>
        <v>99999</v>
      </c>
      <c r="IG77" s="88">
        <f t="shared" si="77"/>
        <v>99999</v>
      </c>
      <c r="IH77" s="30">
        <f t="shared" si="95"/>
        <v>99999</v>
      </c>
      <c r="II77" s="55">
        <f t="shared" si="96"/>
        <v>99999</v>
      </c>
      <c r="IJ77" s="133" t="str">
        <f t="shared" si="78"/>
        <v>-</v>
      </c>
      <c r="IL77" s="146"/>
      <c r="IM77" s="146"/>
      <c r="IN77" s="146"/>
      <c r="IO77" s="141">
        <f t="shared" si="70"/>
        <v>99999</v>
      </c>
      <c r="IP77" s="75">
        <f t="shared" si="71"/>
        <v>99999</v>
      </c>
      <c r="IQ77" s="387" t="str">
        <f t="shared" si="82"/>
        <v>-</v>
      </c>
      <c r="IR77" s="142">
        <f t="shared" si="97"/>
        <v>99999</v>
      </c>
      <c r="IS77" s="146"/>
      <c r="IT77" s="389"/>
      <c r="IU77" s="389"/>
      <c r="IV77" s="146"/>
      <c r="IW77" s="7">
        <v>72</v>
      </c>
      <c r="IX77" s="1" t="str">
        <f t="shared" si="98"/>
        <v/>
      </c>
      <c r="IY77" s="7" t="str">
        <f t="shared" si="99"/>
        <v/>
      </c>
      <c r="IZ77" s="223" t="str" cm="1">
        <f t="array" ref="IZ77">IF(IW77&lt;=$HH$1-1,
IF(IX77&lt;&gt;IX76,
INDEX($M$6:$GP$190,1,IY77+1),INDEX($M$6:$GP$190,MIN(IY77,IY76)+1,MAX(IY77,IY76)+1))+IF(IX77&lt;&gt;IX78,INDEX($M$6:$GP$190,1,IY77+1),0),"")</f>
        <v/>
      </c>
      <c r="JA77" s="7" t="str">
        <f t="shared" si="100"/>
        <v/>
      </c>
    </row>
    <row r="78" spans="1:261" ht="16" x14ac:dyDescent="0.2">
      <c r="A78" s="217"/>
      <c r="B78" s="1">
        <v>73</v>
      </c>
      <c r="C78" s="188">
        <f t="shared" si="83"/>
        <v>0</v>
      </c>
      <c r="D78" s="54"/>
      <c r="E78" s="18" t="str">
        <f t="shared" si="84"/>
        <v/>
      </c>
      <c r="F78" s="1" t="str">
        <f t="shared" ca="1" si="85"/>
        <v/>
      </c>
      <c r="K78" s="7"/>
      <c r="L78" s="291">
        <v>72</v>
      </c>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1"/>
      <c r="BS78" s="31"/>
      <c r="BT78" s="31"/>
      <c r="BU78" s="31"/>
      <c r="BV78" s="31"/>
      <c r="BW78" s="31"/>
      <c r="BX78" s="31"/>
      <c r="BY78" s="31"/>
      <c r="BZ78" s="31"/>
      <c r="CA78" s="31"/>
      <c r="CB78" s="31"/>
      <c r="CC78" s="31"/>
      <c r="CD78" s="31"/>
      <c r="CE78" s="31"/>
      <c r="CF78" s="31"/>
      <c r="CG78" s="31" t="s">
        <v>11</v>
      </c>
      <c r="CH78" s="182">
        <v>99999</v>
      </c>
      <c r="CI78" s="182">
        <v>99999</v>
      </c>
      <c r="CJ78" s="182">
        <v>99999</v>
      </c>
      <c r="CK78" s="182">
        <v>99999</v>
      </c>
      <c r="CL78" s="182">
        <v>99999</v>
      </c>
      <c r="CM78" s="182">
        <v>99999</v>
      </c>
      <c r="CN78" s="182">
        <v>99999</v>
      </c>
      <c r="CO78" s="183">
        <v>99999</v>
      </c>
      <c r="CP78" s="183">
        <v>99999</v>
      </c>
      <c r="CQ78" s="183">
        <v>99999</v>
      </c>
      <c r="CR78" s="183">
        <v>99999</v>
      </c>
      <c r="CS78" s="183">
        <v>99999</v>
      </c>
      <c r="CT78" s="183">
        <v>99999</v>
      </c>
      <c r="CU78" s="183">
        <v>99999</v>
      </c>
      <c r="CV78" s="183">
        <v>99999</v>
      </c>
      <c r="CW78" s="183">
        <v>99999</v>
      </c>
      <c r="CX78" s="183">
        <v>99999</v>
      </c>
      <c r="CY78" s="183">
        <v>99999</v>
      </c>
      <c r="CZ78" s="183">
        <v>99999</v>
      </c>
      <c r="DA78" s="183">
        <v>99999</v>
      </c>
      <c r="DB78" s="183">
        <v>99999</v>
      </c>
      <c r="DC78" s="183">
        <v>99999</v>
      </c>
      <c r="DD78" s="183">
        <v>99999</v>
      </c>
      <c r="DE78" s="183">
        <v>99999</v>
      </c>
      <c r="DF78" s="183">
        <v>99999</v>
      </c>
      <c r="DG78" s="183">
        <v>99999</v>
      </c>
      <c r="DH78" s="183">
        <v>99999</v>
      </c>
      <c r="DI78" s="183">
        <v>99999</v>
      </c>
      <c r="DJ78" s="183">
        <v>99999</v>
      </c>
      <c r="DK78" s="183">
        <v>99999</v>
      </c>
      <c r="DL78" s="183">
        <v>99999</v>
      </c>
      <c r="DM78" s="183">
        <v>99999</v>
      </c>
      <c r="DN78" s="183">
        <v>99999</v>
      </c>
      <c r="DO78" s="183">
        <v>99999</v>
      </c>
      <c r="DP78" s="183">
        <v>99999</v>
      </c>
      <c r="DQ78" s="183">
        <v>99999</v>
      </c>
      <c r="DR78" s="183">
        <v>99999</v>
      </c>
      <c r="DS78" s="183">
        <v>99999</v>
      </c>
      <c r="DT78" s="183">
        <v>99999</v>
      </c>
      <c r="DU78" s="183">
        <v>99999</v>
      </c>
      <c r="DV78" s="183">
        <v>99999</v>
      </c>
      <c r="DW78" s="183">
        <v>99999</v>
      </c>
      <c r="DX78" s="183">
        <v>99999</v>
      </c>
      <c r="DY78" s="183">
        <v>99999</v>
      </c>
      <c r="DZ78" s="183">
        <v>99999</v>
      </c>
      <c r="EA78" s="183">
        <v>99999</v>
      </c>
      <c r="EB78" s="183">
        <v>99999</v>
      </c>
      <c r="EC78" s="183">
        <v>99999</v>
      </c>
      <c r="ED78" s="183">
        <v>99999</v>
      </c>
      <c r="EE78" s="183">
        <v>99999</v>
      </c>
      <c r="EF78" s="183">
        <v>99999</v>
      </c>
      <c r="EG78" s="183">
        <v>99999</v>
      </c>
      <c r="EH78" s="183">
        <v>99999</v>
      </c>
      <c r="EI78" s="183">
        <v>99999</v>
      </c>
      <c r="EJ78" s="183">
        <v>99999</v>
      </c>
      <c r="EK78" s="183">
        <v>99999</v>
      </c>
      <c r="EL78" s="183">
        <v>99999</v>
      </c>
      <c r="EM78" s="183">
        <v>99999</v>
      </c>
      <c r="EN78" s="183">
        <v>99999</v>
      </c>
      <c r="EO78" s="183">
        <v>99999</v>
      </c>
      <c r="EP78" s="183">
        <v>99999</v>
      </c>
      <c r="EQ78" s="183">
        <v>99999</v>
      </c>
      <c r="ER78" s="183">
        <v>99999</v>
      </c>
      <c r="ES78" s="183">
        <v>99999</v>
      </c>
      <c r="ET78" s="183">
        <v>99999</v>
      </c>
      <c r="EU78" s="183">
        <v>99999</v>
      </c>
      <c r="EV78" s="183">
        <v>99999</v>
      </c>
      <c r="EW78" s="183">
        <v>99999</v>
      </c>
      <c r="EX78" s="183">
        <v>99999</v>
      </c>
      <c r="EY78" s="183">
        <v>99999</v>
      </c>
      <c r="EZ78" s="183">
        <v>99999</v>
      </c>
      <c r="FA78" s="183">
        <v>99999</v>
      </c>
      <c r="FB78" s="183">
        <v>99999</v>
      </c>
      <c r="FC78" s="183">
        <v>99999</v>
      </c>
      <c r="FD78" s="183">
        <v>99999</v>
      </c>
      <c r="FE78" s="183">
        <v>99999</v>
      </c>
      <c r="FF78" s="183">
        <v>99999</v>
      </c>
      <c r="FG78" s="183">
        <v>99999</v>
      </c>
      <c r="FH78" s="183">
        <v>99999</v>
      </c>
      <c r="FI78" s="183">
        <v>99999</v>
      </c>
      <c r="FJ78" s="183">
        <v>99999</v>
      </c>
      <c r="FK78" s="183">
        <v>99999</v>
      </c>
      <c r="FL78" s="183">
        <v>99999</v>
      </c>
      <c r="FM78" s="183">
        <v>99999</v>
      </c>
      <c r="FN78" s="183">
        <v>99999</v>
      </c>
      <c r="FO78" s="183">
        <v>99999</v>
      </c>
      <c r="FP78" s="183">
        <v>99999</v>
      </c>
      <c r="FQ78" s="183">
        <v>99999</v>
      </c>
      <c r="FR78" s="183">
        <v>99999</v>
      </c>
      <c r="FS78" s="183">
        <v>99999</v>
      </c>
      <c r="FT78" s="183">
        <v>99999</v>
      </c>
      <c r="FU78" s="183">
        <v>99999</v>
      </c>
      <c r="FV78" s="183">
        <v>99999</v>
      </c>
      <c r="FW78" s="183">
        <v>99999</v>
      </c>
      <c r="FX78" s="183">
        <v>99999</v>
      </c>
      <c r="FY78" s="183">
        <v>99999</v>
      </c>
      <c r="FZ78" s="183">
        <v>99999</v>
      </c>
      <c r="GA78" s="183">
        <v>99999</v>
      </c>
      <c r="GB78" s="183">
        <v>99999</v>
      </c>
      <c r="GC78" s="183">
        <v>99999</v>
      </c>
      <c r="GD78" s="183">
        <v>99999</v>
      </c>
      <c r="GE78" s="183">
        <v>99999</v>
      </c>
      <c r="GF78" s="183">
        <v>99999</v>
      </c>
      <c r="GG78" s="183">
        <v>99999</v>
      </c>
      <c r="GH78" s="183">
        <v>99999</v>
      </c>
      <c r="GI78" s="132">
        <v>99999</v>
      </c>
      <c r="GJ78" s="132">
        <v>99999</v>
      </c>
      <c r="GK78" s="132">
        <v>99999</v>
      </c>
      <c r="GL78" s="132">
        <v>99999</v>
      </c>
      <c r="GM78" s="132">
        <v>99999</v>
      </c>
      <c r="GN78" s="132">
        <v>99999</v>
      </c>
      <c r="GO78" s="132">
        <v>99999</v>
      </c>
      <c r="GP78" s="132">
        <v>99999</v>
      </c>
      <c r="GQ78" s="28">
        <v>72</v>
      </c>
      <c r="GR78" s="128"/>
      <c r="GS78" s="55" t="str">
        <f t="shared" si="86"/>
        <v>NFS</v>
      </c>
      <c r="GT78" s="55" t="str">
        <f t="shared" si="101"/>
        <v>-</v>
      </c>
      <c r="GU78" s="29"/>
      <c r="GV78" s="56" t="str">
        <f t="shared" si="104"/>
        <v>,</v>
      </c>
      <c r="GW78" s="59" t="str">
        <f t="shared" si="102"/>
        <v>,</v>
      </c>
      <c r="GX78" s="29">
        <v>73</v>
      </c>
      <c r="GY78" s="5"/>
      <c r="GZ78" s="168" t="str">
        <f t="shared" si="73"/>
        <v/>
      </c>
      <c r="HA78" s="101" t="str">
        <v>0,0,0,0</v>
      </c>
      <c r="HB78" s="56">
        <f t="shared" si="66"/>
        <v>2</v>
      </c>
      <c r="HC78" s="56">
        <f t="shared" si="67"/>
        <v>4</v>
      </c>
      <c r="HD78" s="55">
        <f t="shared" si="79"/>
        <v>99999</v>
      </c>
      <c r="HE78" s="219">
        <f t="shared" si="87"/>
        <v>99999</v>
      </c>
      <c r="HF78" s="55">
        <f t="shared" si="88"/>
        <v>99999</v>
      </c>
      <c r="HG78" s="108" t="str">
        <f t="shared" si="89"/>
        <v>NFS</v>
      </c>
      <c r="HH78" s="85">
        <f t="shared" si="90"/>
        <v>0</v>
      </c>
      <c r="HI78" s="106" t="str">
        <f t="shared" si="91"/>
        <v/>
      </c>
      <c r="HJ78" s="29">
        <v>73</v>
      </c>
      <c r="HK78" s="85" t="str">
        <f t="shared" si="80"/>
        <v/>
      </c>
      <c r="HL78" s="85" t="str">
        <f t="shared" si="103"/>
        <v/>
      </c>
      <c r="HM78" s="55" t="str" cm="1">
        <f t="array" ref="HM78">IF(HJ78&lt;=$HH$1-1,IF(HK78&lt;&gt;HK77,INDEX($M$6:$GP$190,1,HL78+1),INDEX($M$6:$GP$190,MIN(HL78,HL77)+1,MAX(HL78,HL77)+1))+IF(HK78&lt;&gt;HK79,INDEX($M$6:$GP$190,1,HL78+1),0),"")</f>
        <v/>
      </c>
      <c r="HN78" s="29" t="str">
        <f>IF(HJ78&lt;=$HH$1-1,ROUND(#REF!,3)&amp;","&amp;#REF!,"")</f>
        <v/>
      </c>
      <c r="HO78" s="40"/>
      <c r="HP78" s="40"/>
      <c r="HQ78" s="38"/>
      <c r="HR78" s="38"/>
      <c r="HS78" s="94"/>
      <c r="HT78" s="94"/>
      <c r="HU78" s="75">
        <v>73</v>
      </c>
      <c r="HV78" s="77" t="str">
        <f t="shared" si="74"/>
        <v/>
      </c>
      <c r="HW78" s="78" t="str">
        <f t="shared" si="75"/>
        <v/>
      </c>
      <c r="HX78" s="88" t="str">
        <f t="shared" si="92"/>
        <v/>
      </c>
      <c r="HY78" s="68" t="str">
        <v>0,0,0,1</v>
      </c>
      <c r="HZ78" s="75">
        <f t="shared" si="68"/>
        <v>2</v>
      </c>
      <c r="IA78" s="75">
        <f t="shared" si="69"/>
        <v>4</v>
      </c>
      <c r="IB78" s="75">
        <f t="shared" si="81"/>
        <v>99999</v>
      </c>
      <c r="IC78" s="143">
        <f t="shared" si="93"/>
        <v>99999</v>
      </c>
      <c r="ID78" s="75">
        <f t="shared" si="105"/>
        <v>99999</v>
      </c>
      <c r="IE78" s="76">
        <f t="shared" si="94"/>
        <v>99999</v>
      </c>
      <c r="IF78" s="86">
        <f t="shared" si="76"/>
        <v>99999</v>
      </c>
      <c r="IG78" s="88">
        <f t="shared" si="77"/>
        <v>99999</v>
      </c>
      <c r="IH78" s="30">
        <f t="shared" si="95"/>
        <v>99999</v>
      </c>
      <c r="II78" s="55">
        <f t="shared" si="96"/>
        <v>99999</v>
      </c>
      <c r="IJ78" s="133" t="str">
        <f t="shared" si="78"/>
        <v>-</v>
      </c>
      <c r="IL78" s="146"/>
      <c r="IM78" s="146"/>
      <c r="IN78" s="146"/>
      <c r="IO78" s="141">
        <f t="shared" si="70"/>
        <v>99999</v>
      </c>
      <c r="IP78" s="75">
        <f t="shared" si="71"/>
        <v>99999</v>
      </c>
      <c r="IQ78" s="387" t="str">
        <f t="shared" si="82"/>
        <v>-</v>
      </c>
      <c r="IR78" s="142">
        <f t="shared" si="97"/>
        <v>99999</v>
      </c>
      <c r="IS78" s="146"/>
      <c r="IT78" s="389"/>
      <c r="IU78" s="389"/>
      <c r="IV78" s="146"/>
      <c r="IW78" s="7">
        <v>73</v>
      </c>
      <c r="IX78" s="1" t="str">
        <f t="shared" si="98"/>
        <v/>
      </c>
      <c r="IY78" s="7" t="str">
        <f t="shared" si="99"/>
        <v/>
      </c>
      <c r="IZ78" s="223" t="str" cm="1">
        <f t="array" ref="IZ78">IF(IW78&lt;=$HH$1-1,
IF(IX78&lt;&gt;IX77,
INDEX($M$6:$GP$190,1,IY78+1),INDEX($M$6:$GP$190,MIN(IY78,IY77)+1,MAX(IY78,IY77)+1))+IF(IX78&lt;&gt;IX79,INDEX($M$6:$GP$190,1,IY78+1),0),"")</f>
        <v/>
      </c>
      <c r="JA78" s="7" t="str">
        <f t="shared" si="100"/>
        <v/>
      </c>
    </row>
    <row r="79" spans="1:261" ht="16" x14ac:dyDescent="0.2">
      <c r="A79" s="217"/>
      <c r="B79" s="1">
        <v>74</v>
      </c>
      <c r="C79" s="188">
        <f t="shared" si="83"/>
        <v>0</v>
      </c>
      <c r="D79" s="54"/>
      <c r="E79" s="18" t="str">
        <f t="shared" si="84"/>
        <v/>
      </c>
      <c r="F79" s="1" t="str">
        <f t="shared" ca="1" si="85"/>
        <v/>
      </c>
      <c r="K79" s="7"/>
      <c r="L79" s="291">
        <v>73</v>
      </c>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1"/>
      <c r="BS79" s="31"/>
      <c r="BT79" s="31"/>
      <c r="BU79" s="31"/>
      <c r="BV79" s="31"/>
      <c r="BW79" s="31"/>
      <c r="BX79" s="31"/>
      <c r="BY79" s="31"/>
      <c r="BZ79" s="31"/>
      <c r="CA79" s="31"/>
      <c r="CB79" s="31"/>
      <c r="CC79" s="31"/>
      <c r="CD79" s="31"/>
      <c r="CE79" s="31"/>
      <c r="CF79" s="31"/>
      <c r="CG79" s="31"/>
      <c r="CH79" s="31" t="s">
        <v>11</v>
      </c>
      <c r="CI79" s="182">
        <v>99999</v>
      </c>
      <c r="CJ79" s="182">
        <v>99999</v>
      </c>
      <c r="CK79" s="182">
        <v>99999</v>
      </c>
      <c r="CL79" s="182">
        <v>99999</v>
      </c>
      <c r="CM79" s="182">
        <v>99999</v>
      </c>
      <c r="CN79" s="182">
        <v>99999</v>
      </c>
      <c r="CO79" s="183">
        <v>99999</v>
      </c>
      <c r="CP79" s="183">
        <v>99999</v>
      </c>
      <c r="CQ79" s="183">
        <v>99999</v>
      </c>
      <c r="CR79" s="183">
        <v>99999</v>
      </c>
      <c r="CS79" s="183">
        <v>99999</v>
      </c>
      <c r="CT79" s="183">
        <v>99999</v>
      </c>
      <c r="CU79" s="183">
        <v>99999</v>
      </c>
      <c r="CV79" s="183">
        <v>99999</v>
      </c>
      <c r="CW79" s="183">
        <v>99999</v>
      </c>
      <c r="CX79" s="183">
        <v>99999</v>
      </c>
      <c r="CY79" s="183">
        <v>99999</v>
      </c>
      <c r="CZ79" s="183">
        <v>99999</v>
      </c>
      <c r="DA79" s="183">
        <v>99999</v>
      </c>
      <c r="DB79" s="183">
        <v>99999</v>
      </c>
      <c r="DC79" s="183">
        <v>99999</v>
      </c>
      <c r="DD79" s="183">
        <v>99999</v>
      </c>
      <c r="DE79" s="183">
        <v>99999</v>
      </c>
      <c r="DF79" s="183">
        <v>99999</v>
      </c>
      <c r="DG79" s="183">
        <v>99999</v>
      </c>
      <c r="DH79" s="183">
        <v>99999</v>
      </c>
      <c r="DI79" s="183">
        <v>99999</v>
      </c>
      <c r="DJ79" s="183">
        <v>99999</v>
      </c>
      <c r="DK79" s="183">
        <v>99999</v>
      </c>
      <c r="DL79" s="183">
        <v>99999</v>
      </c>
      <c r="DM79" s="183">
        <v>99999</v>
      </c>
      <c r="DN79" s="183">
        <v>99999</v>
      </c>
      <c r="DO79" s="183">
        <v>99999</v>
      </c>
      <c r="DP79" s="183">
        <v>99999</v>
      </c>
      <c r="DQ79" s="183">
        <v>99999</v>
      </c>
      <c r="DR79" s="183">
        <v>99999</v>
      </c>
      <c r="DS79" s="183">
        <v>99999</v>
      </c>
      <c r="DT79" s="183">
        <v>99999</v>
      </c>
      <c r="DU79" s="183">
        <v>99999</v>
      </c>
      <c r="DV79" s="183">
        <v>99999</v>
      </c>
      <c r="DW79" s="183">
        <v>99999</v>
      </c>
      <c r="DX79" s="183">
        <v>99999</v>
      </c>
      <c r="DY79" s="183">
        <v>99999</v>
      </c>
      <c r="DZ79" s="183">
        <v>99999</v>
      </c>
      <c r="EA79" s="183">
        <v>99999</v>
      </c>
      <c r="EB79" s="183">
        <v>99999</v>
      </c>
      <c r="EC79" s="183">
        <v>99999</v>
      </c>
      <c r="ED79" s="183">
        <v>99999</v>
      </c>
      <c r="EE79" s="183">
        <v>99999</v>
      </c>
      <c r="EF79" s="183">
        <v>99999</v>
      </c>
      <c r="EG79" s="183">
        <v>99999</v>
      </c>
      <c r="EH79" s="183">
        <v>99999</v>
      </c>
      <c r="EI79" s="183">
        <v>99999</v>
      </c>
      <c r="EJ79" s="183">
        <v>99999</v>
      </c>
      <c r="EK79" s="183">
        <v>99999</v>
      </c>
      <c r="EL79" s="183">
        <v>99999</v>
      </c>
      <c r="EM79" s="183">
        <v>99999</v>
      </c>
      <c r="EN79" s="183">
        <v>99999</v>
      </c>
      <c r="EO79" s="183">
        <v>99999</v>
      </c>
      <c r="EP79" s="183">
        <v>99999</v>
      </c>
      <c r="EQ79" s="183">
        <v>99999</v>
      </c>
      <c r="ER79" s="183">
        <v>99999</v>
      </c>
      <c r="ES79" s="183">
        <v>99999</v>
      </c>
      <c r="ET79" s="183">
        <v>99999</v>
      </c>
      <c r="EU79" s="183">
        <v>99999</v>
      </c>
      <c r="EV79" s="183">
        <v>99999</v>
      </c>
      <c r="EW79" s="183">
        <v>99999</v>
      </c>
      <c r="EX79" s="183">
        <v>99999</v>
      </c>
      <c r="EY79" s="183">
        <v>99999</v>
      </c>
      <c r="EZ79" s="183">
        <v>99999</v>
      </c>
      <c r="FA79" s="183">
        <v>99999</v>
      </c>
      <c r="FB79" s="183">
        <v>99999</v>
      </c>
      <c r="FC79" s="183">
        <v>99999</v>
      </c>
      <c r="FD79" s="183">
        <v>99999</v>
      </c>
      <c r="FE79" s="183">
        <v>99999</v>
      </c>
      <c r="FF79" s="183">
        <v>99999</v>
      </c>
      <c r="FG79" s="183">
        <v>99999</v>
      </c>
      <c r="FH79" s="183">
        <v>99999</v>
      </c>
      <c r="FI79" s="183">
        <v>99999</v>
      </c>
      <c r="FJ79" s="183">
        <v>99999</v>
      </c>
      <c r="FK79" s="183">
        <v>99999</v>
      </c>
      <c r="FL79" s="183">
        <v>99999</v>
      </c>
      <c r="FM79" s="183">
        <v>99999</v>
      </c>
      <c r="FN79" s="183">
        <v>99999</v>
      </c>
      <c r="FO79" s="183">
        <v>99999</v>
      </c>
      <c r="FP79" s="183">
        <v>99999</v>
      </c>
      <c r="FQ79" s="183">
        <v>99999</v>
      </c>
      <c r="FR79" s="183">
        <v>99999</v>
      </c>
      <c r="FS79" s="183">
        <v>99999</v>
      </c>
      <c r="FT79" s="183">
        <v>99999</v>
      </c>
      <c r="FU79" s="183">
        <v>99999</v>
      </c>
      <c r="FV79" s="183">
        <v>99999</v>
      </c>
      <c r="FW79" s="183">
        <v>99999</v>
      </c>
      <c r="FX79" s="183">
        <v>99999</v>
      </c>
      <c r="FY79" s="183">
        <v>99999</v>
      </c>
      <c r="FZ79" s="183">
        <v>99999</v>
      </c>
      <c r="GA79" s="183">
        <v>99999</v>
      </c>
      <c r="GB79" s="183">
        <v>99999</v>
      </c>
      <c r="GC79" s="183">
        <v>99999</v>
      </c>
      <c r="GD79" s="183">
        <v>99999</v>
      </c>
      <c r="GE79" s="183">
        <v>99999</v>
      </c>
      <c r="GF79" s="183">
        <v>99999</v>
      </c>
      <c r="GG79" s="183">
        <v>99999</v>
      </c>
      <c r="GH79" s="183">
        <v>99999</v>
      </c>
      <c r="GI79" s="132">
        <v>99999</v>
      </c>
      <c r="GJ79" s="132">
        <v>99999</v>
      </c>
      <c r="GK79" s="132">
        <v>99999</v>
      </c>
      <c r="GL79" s="132">
        <v>99999</v>
      </c>
      <c r="GM79" s="132">
        <v>99999</v>
      </c>
      <c r="GN79" s="132">
        <v>99999</v>
      </c>
      <c r="GO79" s="132">
        <v>99999</v>
      </c>
      <c r="GP79" s="132">
        <v>99999</v>
      </c>
      <c r="GQ79" s="28">
        <v>73</v>
      </c>
      <c r="GR79" s="128"/>
      <c r="GS79" s="55" t="str">
        <f t="shared" si="86"/>
        <v>NFS</v>
      </c>
      <c r="GT79" s="55" t="str">
        <f t="shared" si="101"/>
        <v>-</v>
      </c>
      <c r="GU79" s="29"/>
      <c r="GV79" s="56" t="str">
        <f t="shared" si="104"/>
        <v>,</v>
      </c>
      <c r="GW79" s="59" t="str">
        <f t="shared" si="102"/>
        <v>,</v>
      </c>
      <c r="GX79" s="29">
        <v>74</v>
      </c>
      <c r="GY79" s="5"/>
      <c r="GZ79" s="193" t="str">
        <f t="shared" si="73"/>
        <v/>
      </c>
      <c r="HA79" s="101" t="str">
        <v>0,0,0,0</v>
      </c>
      <c r="HB79" s="56">
        <f t="shared" si="66"/>
        <v>2</v>
      </c>
      <c r="HC79" s="56">
        <f t="shared" si="67"/>
        <v>4</v>
      </c>
      <c r="HD79" s="55">
        <f t="shared" si="79"/>
        <v>99999</v>
      </c>
      <c r="HE79" s="219">
        <f t="shared" si="87"/>
        <v>99999</v>
      </c>
      <c r="HF79" s="55">
        <f t="shared" si="88"/>
        <v>99999</v>
      </c>
      <c r="HG79" s="108" t="str">
        <f t="shared" si="89"/>
        <v>NFS</v>
      </c>
      <c r="HH79" s="85">
        <f t="shared" si="90"/>
        <v>0</v>
      </c>
      <c r="HI79" s="106" t="str">
        <f t="shared" si="91"/>
        <v/>
      </c>
      <c r="HJ79" s="29">
        <v>74</v>
      </c>
      <c r="HK79" s="85" t="str">
        <f t="shared" si="80"/>
        <v/>
      </c>
      <c r="HL79" s="85" t="str">
        <f t="shared" si="103"/>
        <v/>
      </c>
      <c r="HM79" s="55" t="str" cm="1">
        <f t="array" ref="HM79">IF(HJ79&lt;=$HH$1-1,IF(HK79&lt;&gt;HK78,INDEX($M$6:$GP$190,1,HL79+1),INDEX($M$6:$GP$190,MIN(HL79,HL78)+1,MAX(HL79,HL78)+1))+IF(HK79&lt;&gt;HK80,INDEX($M$6:$GP$190,1,HL79+1),0),"")</f>
        <v/>
      </c>
      <c r="HN79" s="29" t="str">
        <f>IF(HJ79&lt;=$HH$1-1,ROUND(#REF!,3)&amp;","&amp;#REF!,"")</f>
        <v/>
      </c>
      <c r="HO79" s="40"/>
      <c r="HP79" s="40"/>
      <c r="HQ79" s="38"/>
      <c r="HR79" s="38"/>
      <c r="HS79" s="94"/>
      <c r="HT79" s="94"/>
      <c r="HU79" s="75">
        <v>74</v>
      </c>
      <c r="HV79" s="77" t="str">
        <f t="shared" si="74"/>
        <v/>
      </c>
      <c r="HW79" s="78" t="str">
        <f t="shared" si="75"/>
        <v/>
      </c>
      <c r="HX79" s="88" t="str">
        <f t="shared" si="92"/>
        <v/>
      </c>
      <c r="HY79" s="68" t="str">
        <v>0,0,0,1</v>
      </c>
      <c r="HZ79" s="75">
        <f t="shared" si="68"/>
        <v>2</v>
      </c>
      <c r="IA79" s="75">
        <f t="shared" si="69"/>
        <v>4</v>
      </c>
      <c r="IB79" s="75">
        <f t="shared" si="81"/>
        <v>99999</v>
      </c>
      <c r="IC79" s="143">
        <f t="shared" si="93"/>
        <v>99999</v>
      </c>
      <c r="ID79" s="75">
        <f t="shared" si="105"/>
        <v>99999</v>
      </c>
      <c r="IE79" s="76">
        <f t="shared" si="94"/>
        <v>99999</v>
      </c>
      <c r="IF79" s="86">
        <f t="shared" si="76"/>
        <v>99999</v>
      </c>
      <c r="IG79" s="88">
        <f t="shared" si="77"/>
        <v>99999</v>
      </c>
      <c r="IH79" s="30">
        <f t="shared" si="95"/>
        <v>99999</v>
      </c>
      <c r="II79" s="55">
        <f t="shared" si="96"/>
        <v>99999</v>
      </c>
      <c r="IJ79" s="133" t="str">
        <f t="shared" si="78"/>
        <v>-</v>
      </c>
      <c r="IL79" s="146"/>
      <c r="IM79" s="146"/>
      <c r="IN79" s="146"/>
      <c r="IO79" s="141">
        <f t="shared" si="70"/>
        <v>99999</v>
      </c>
      <c r="IP79" s="75">
        <f t="shared" si="71"/>
        <v>99999</v>
      </c>
      <c r="IQ79" s="387" t="str">
        <f t="shared" si="82"/>
        <v>-</v>
      </c>
      <c r="IR79" s="142">
        <f t="shared" si="97"/>
        <v>99999</v>
      </c>
      <c r="IS79" s="146"/>
      <c r="IT79" s="389"/>
      <c r="IU79" s="389"/>
      <c r="IV79" s="146"/>
      <c r="IW79" s="7">
        <v>74</v>
      </c>
      <c r="IX79" s="1" t="str">
        <f t="shared" si="98"/>
        <v/>
      </c>
      <c r="IY79" s="7" t="str">
        <f t="shared" si="99"/>
        <v/>
      </c>
      <c r="IZ79" s="223" t="str" cm="1">
        <f t="array" ref="IZ79">IF(IW79&lt;=$HH$1-1,
IF(IX79&lt;&gt;IX78,
INDEX($M$6:$GP$190,1,IY79+1),INDEX($M$6:$GP$190,MIN(IY79,IY78)+1,MAX(IY79,IY78)+1))+IF(IX79&lt;&gt;IX80,INDEX($M$6:$GP$190,1,IY79+1),0),"")</f>
        <v/>
      </c>
      <c r="JA79" s="7" t="str">
        <f t="shared" si="100"/>
        <v/>
      </c>
    </row>
    <row r="80" spans="1:261" ht="16" x14ac:dyDescent="0.2">
      <c r="A80" s="217"/>
      <c r="B80" s="1">
        <v>75</v>
      </c>
      <c r="C80" s="188">
        <f t="shared" si="83"/>
        <v>0</v>
      </c>
      <c r="D80" s="54"/>
      <c r="E80" s="18" t="str">
        <f t="shared" si="84"/>
        <v/>
      </c>
      <c r="F80" s="1" t="str">
        <f t="shared" ca="1" si="85"/>
        <v/>
      </c>
      <c r="K80" s="7"/>
      <c r="L80" s="291">
        <v>74</v>
      </c>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1"/>
      <c r="BS80" s="31"/>
      <c r="BT80" s="31"/>
      <c r="BU80" s="31"/>
      <c r="BV80" s="31"/>
      <c r="BW80" s="31"/>
      <c r="BX80" s="31"/>
      <c r="BY80" s="31"/>
      <c r="BZ80" s="31"/>
      <c r="CA80" s="31"/>
      <c r="CB80" s="31"/>
      <c r="CC80" s="31"/>
      <c r="CD80" s="31"/>
      <c r="CE80" s="31"/>
      <c r="CF80" s="31"/>
      <c r="CG80" s="31"/>
      <c r="CH80" s="31"/>
      <c r="CI80" s="31" t="s">
        <v>11</v>
      </c>
      <c r="CJ80" s="182">
        <v>99999</v>
      </c>
      <c r="CK80" s="182">
        <v>99999</v>
      </c>
      <c r="CL80" s="182">
        <v>99999</v>
      </c>
      <c r="CM80" s="182">
        <v>99999</v>
      </c>
      <c r="CN80" s="182">
        <v>99999</v>
      </c>
      <c r="CO80" s="183">
        <v>99999</v>
      </c>
      <c r="CP80" s="183">
        <v>99999</v>
      </c>
      <c r="CQ80" s="183">
        <v>99999</v>
      </c>
      <c r="CR80" s="183">
        <v>99999</v>
      </c>
      <c r="CS80" s="183">
        <v>99999</v>
      </c>
      <c r="CT80" s="183">
        <v>99999</v>
      </c>
      <c r="CU80" s="183">
        <v>99999</v>
      </c>
      <c r="CV80" s="183">
        <v>99999</v>
      </c>
      <c r="CW80" s="183">
        <v>99999</v>
      </c>
      <c r="CX80" s="183">
        <v>99999</v>
      </c>
      <c r="CY80" s="183">
        <v>99999</v>
      </c>
      <c r="CZ80" s="183">
        <v>99999</v>
      </c>
      <c r="DA80" s="183">
        <v>99999</v>
      </c>
      <c r="DB80" s="183">
        <v>99999</v>
      </c>
      <c r="DC80" s="183">
        <v>99999</v>
      </c>
      <c r="DD80" s="183">
        <v>99999</v>
      </c>
      <c r="DE80" s="183">
        <v>99999</v>
      </c>
      <c r="DF80" s="183">
        <v>99999</v>
      </c>
      <c r="DG80" s="183">
        <v>99999</v>
      </c>
      <c r="DH80" s="183">
        <v>99999</v>
      </c>
      <c r="DI80" s="183">
        <v>99999</v>
      </c>
      <c r="DJ80" s="183">
        <v>99999</v>
      </c>
      <c r="DK80" s="183">
        <v>99999</v>
      </c>
      <c r="DL80" s="183">
        <v>99999</v>
      </c>
      <c r="DM80" s="183">
        <v>99999</v>
      </c>
      <c r="DN80" s="183">
        <v>99999</v>
      </c>
      <c r="DO80" s="183">
        <v>99999</v>
      </c>
      <c r="DP80" s="183">
        <v>99999</v>
      </c>
      <c r="DQ80" s="183">
        <v>99999</v>
      </c>
      <c r="DR80" s="183">
        <v>99999</v>
      </c>
      <c r="DS80" s="183">
        <v>99999</v>
      </c>
      <c r="DT80" s="183">
        <v>99999</v>
      </c>
      <c r="DU80" s="183">
        <v>99999</v>
      </c>
      <c r="DV80" s="183">
        <v>99999</v>
      </c>
      <c r="DW80" s="183">
        <v>99999</v>
      </c>
      <c r="DX80" s="183">
        <v>99999</v>
      </c>
      <c r="DY80" s="183">
        <v>99999</v>
      </c>
      <c r="DZ80" s="183">
        <v>99999</v>
      </c>
      <c r="EA80" s="183">
        <v>99999</v>
      </c>
      <c r="EB80" s="183">
        <v>99999</v>
      </c>
      <c r="EC80" s="183">
        <v>99999</v>
      </c>
      <c r="ED80" s="183">
        <v>99999</v>
      </c>
      <c r="EE80" s="183">
        <v>99999</v>
      </c>
      <c r="EF80" s="183">
        <v>99999</v>
      </c>
      <c r="EG80" s="183">
        <v>99999</v>
      </c>
      <c r="EH80" s="183">
        <v>99999</v>
      </c>
      <c r="EI80" s="183">
        <v>99999</v>
      </c>
      <c r="EJ80" s="183">
        <v>99999</v>
      </c>
      <c r="EK80" s="183">
        <v>99999</v>
      </c>
      <c r="EL80" s="183">
        <v>99999</v>
      </c>
      <c r="EM80" s="183">
        <v>99999</v>
      </c>
      <c r="EN80" s="183">
        <v>99999</v>
      </c>
      <c r="EO80" s="183">
        <v>99999</v>
      </c>
      <c r="EP80" s="183">
        <v>99999</v>
      </c>
      <c r="EQ80" s="183">
        <v>99999</v>
      </c>
      <c r="ER80" s="183">
        <v>99999</v>
      </c>
      <c r="ES80" s="183">
        <v>99999</v>
      </c>
      <c r="ET80" s="183">
        <v>99999</v>
      </c>
      <c r="EU80" s="183">
        <v>99999</v>
      </c>
      <c r="EV80" s="183">
        <v>99999</v>
      </c>
      <c r="EW80" s="183">
        <v>99999</v>
      </c>
      <c r="EX80" s="183">
        <v>99999</v>
      </c>
      <c r="EY80" s="183">
        <v>99999</v>
      </c>
      <c r="EZ80" s="183">
        <v>99999</v>
      </c>
      <c r="FA80" s="183">
        <v>99999</v>
      </c>
      <c r="FB80" s="183">
        <v>99999</v>
      </c>
      <c r="FC80" s="183">
        <v>99999</v>
      </c>
      <c r="FD80" s="183">
        <v>99999</v>
      </c>
      <c r="FE80" s="183">
        <v>99999</v>
      </c>
      <c r="FF80" s="183">
        <v>99999</v>
      </c>
      <c r="FG80" s="183">
        <v>99999</v>
      </c>
      <c r="FH80" s="183">
        <v>99999</v>
      </c>
      <c r="FI80" s="183">
        <v>99999</v>
      </c>
      <c r="FJ80" s="183">
        <v>99999</v>
      </c>
      <c r="FK80" s="183">
        <v>99999</v>
      </c>
      <c r="FL80" s="183">
        <v>99999</v>
      </c>
      <c r="FM80" s="183">
        <v>99999</v>
      </c>
      <c r="FN80" s="183">
        <v>99999</v>
      </c>
      <c r="FO80" s="183">
        <v>99999</v>
      </c>
      <c r="FP80" s="183">
        <v>99999</v>
      </c>
      <c r="FQ80" s="183">
        <v>99999</v>
      </c>
      <c r="FR80" s="183">
        <v>99999</v>
      </c>
      <c r="FS80" s="183">
        <v>99999</v>
      </c>
      <c r="FT80" s="183">
        <v>99999</v>
      </c>
      <c r="FU80" s="183">
        <v>99999</v>
      </c>
      <c r="FV80" s="183">
        <v>99999</v>
      </c>
      <c r="FW80" s="183">
        <v>99999</v>
      </c>
      <c r="FX80" s="183">
        <v>99999</v>
      </c>
      <c r="FY80" s="183">
        <v>99999</v>
      </c>
      <c r="FZ80" s="183">
        <v>99999</v>
      </c>
      <c r="GA80" s="183">
        <v>99999</v>
      </c>
      <c r="GB80" s="183">
        <v>99999</v>
      </c>
      <c r="GC80" s="183">
        <v>99999</v>
      </c>
      <c r="GD80" s="183">
        <v>99999</v>
      </c>
      <c r="GE80" s="183">
        <v>99999</v>
      </c>
      <c r="GF80" s="183">
        <v>99999</v>
      </c>
      <c r="GG80" s="183">
        <v>99999</v>
      </c>
      <c r="GH80" s="183">
        <v>99999</v>
      </c>
      <c r="GI80" s="132">
        <v>99999</v>
      </c>
      <c r="GJ80" s="132">
        <v>99999</v>
      </c>
      <c r="GK80" s="132">
        <v>99999</v>
      </c>
      <c r="GL80" s="132">
        <v>99999</v>
      </c>
      <c r="GM80" s="132">
        <v>99999</v>
      </c>
      <c r="GN80" s="132">
        <v>99999</v>
      </c>
      <c r="GO80" s="132">
        <v>99999</v>
      </c>
      <c r="GP80" s="132">
        <v>99999</v>
      </c>
      <c r="GQ80" s="28">
        <v>74</v>
      </c>
      <c r="GR80" s="128"/>
      <c r="GS80" s="55" t="str">
        <f t="shared" si="86"/>
        <v>NFS</v>
      </c>
      <c r="GT80" s="55" t="str">
        <f t="shared" si="101"/>
        <v>-</v>
      </c>
      <c r="GU80" s="29"/>
      <c r="GV80" s="56" t="str">
        <f t="shared" si="104"/>
        <v>,</v>
      </c>
      <c r="GW80" s="59" t="str">
        <f t="shared" si="102"/>
        <v>,</v>
      </c>
      <c r="GX80" s="29">
        <v>75</v>
      </c>
      <c r="GY80" s="5"/>
      <c r="GZ80" s="193" t="str">
        <f t="shared" si="73"/>
        <v/>
      </c>
      <c r="HA80" s="101" t="str">
        <v>0,0,0,0</v>
      </c>
      <c r="HB80" s="56">
        <f t="shared" si="66"/>
        <v>2</v>
      </c>
      <c r="HC80" s="56">
        <f t="shared" si="67"/>
        <v>4</v>
      </c>
      <c r="HD80" s="55">
        <f t="shared" si="79"/>
        <v>99999</v>
      </c>
      <c r="HE80" s="219">
        <f t="shared" si="87"/>
        <v>99999</v>
      </c>
      <c r="HF80" s="55">
        <f t="shared" si="88"/>
        <v>99999</v>
      </c>
      <c r="HG80" s="108" t="str">
        <f t="shared" si="89"/>
        <v>NFS</v>
      </c>
      <c r="HH80" s="85">
        <f t="shared" si="90"/>
        <v>0</v>
      </c>
      <c r="HI80" s="106" t="str">
        <f t="shared" si="91"/>
        <v/>
      </c>
      <c r="HJ80" s="29">
        <v>75</v>
      </c>
      <c r="HK80" s="85" t="str">
        <f t="shared" si="80"/>
        <v/>
      </c>
      <c r="HL80" s="85" t="str">
        <f t="shared" si="103"/>
        <v/>
      </c>
      <c r="HM80" s="55" t="str" cm="1">
        <f t="array" ref="HM80">IF(HJ80&lt;=$HH$1-1,IF(HK80&lt;&gt;HK79,INDEX($M$6:$GP$190,1,HL80+1),INDEX($M$6:$GP$190,MIN(HL80,HL79)+1,MAX(HL80,HL79)+1))+IF(HK80&lt;&gt;HK81,INDEX($M$6:$GP$190,1,HL80+1),0),"")</f>
        <v/>
      </c>
      <c r="HN80" s="29" t="str">
        <f>IF(HJ80&lt;=$HH$1-1,ROUND(#REF!,3)&amp;","&amp;#REF!,"")</f>
        <v/>
      </c>
      <c r="HO80" s="127">
        <f>SUM(HM76:HM80)</f>
        <v>0</v>
      </c>
      <c r="HP80" s="40"/>
      <c r="HQ80" s="38"/>
      <c r="HR80" s="38"/>
      <c r="HS80" s="94"/>
      <c r="HT80" s="94"/>
      <c r="HU80" s="75">
        <v>75</v>
      </c>
      <c r="HV80" s="77" t="str">
        <f t="shared" si="74"/>
        <v/>
      </c>
      <c r="HW80" s="78" t="str">
        <f t="shared" si="75"/>
        <v/>
      </c>
      <c r="HX80" s="88" t="str">
        <f t="shared" si="92"/>
        <v/>
      </c>
      <c r="HY80" s="68" t="str">
        <v>0,0,0,1</v>
      </c>
      <c r="HZ80" s="75">
        <f t="shared" si="68"/>
        <v>2</v>
      </c>
      <c r="IA80" s="75">
        <f t="shared" si="69"/>
        <v>4</v>
      </c>
      <c r="IB80" s="75">
        <f t="shared" si="81"/>
        <v>99999</v>
      </c>
      <c r="IC80" s="143">
        <f t="shared" si="93"/>
        <v>99999</v>
      </c>
      <c r="ID80" s="75">
        <f t="shared" si="105"/>
        <v>99999</v>
      </c>
      <c r="IE80" s="76">
        <f t="shared" si="94"/>
        <v>99999</v>
      </c>
      <c r="IF80" s="86">
        <f t="shared" si="76"/>
        <v>99999</v>
      </c>
      <c r="IG80" s="88">
        <f t="shared" si="77"/>
        <v>99999</v>
      </c>
      <c r="IH80" s="30">
        <f t="shared" si="95"/>
        <v>99999</v>
      </c>
      <c r="II80" s="55">
        <f t="shared" si="96"/>
        <v>99999</v>
      </c>
      <c r="IJ80" s="133" t="str">
        <f t="shared" si="78"/>
        <v>-</v>
      </c>
      <c r="IL80" s="146"/>
      <c r="IM80" s="146"/>
      <c r="IN80" s="146"/>
      <c r="IO80" s="141">
        <f t="shared" si="70"/>
        <v>99999</v>
      </c>
      <c r="IP80" s="75">
        <f t="shared" si="71"/>
        <v>99999</v>
      </c>
      <c r="IQ80" s="387" t="str">
        <f t="shared" si="82"/>
        <v>-</v>
      </c>
      <c r="IR80" s="142">
        <f t="shared" si="97"/>
        <v>99999</v>
      </c>
      <c r="IS80" s="146"/>
      <c r="IT80" s="389"/>
      <c r="IU80" s="389"/>
      <c r="IV80" s="146"/>
      <c r="IW80" s="7">
        <v>75</v>
      </c>
      <c r="IX80" s="1" t="str">
        <f t="shared" si="98"/>
        <v/>
      </c>
      <c r="IY80" s="7" t="str">
        <f t="shared" si="99"/>
        <v/>
      </c>
      <c r="IZ80" s="223" t="str" cm="1">
        <f t="array" ref="IZ80">IF(IW80&lt;=$HH$1-1,
IF(IX80&lt;&gt;IX79,
INDEX($M$6:$GP$190,1,IY80+1),INDEX($M$6:$GP$190,MIN(IY80,IY79)+1,MAX(IY80,IY79)+1))+IF(IX80&lt;&gt;IX81,INDEX($M$6:$GP$190,1,IY80+1),0),"")</f>
        <v/>
      </c>
      <c r="JA80" s="7" t="str">
        <f t="shared" si="100"/>
        <v/>
      </c>
    </row>
    <row r="81" spans="1:261" ht="15" x14ac:dyDescent="0.2">
      <c r="A81" s="217"/>
      <c r="B81" s="1">
        <v>76</v>
      </c>
      <c r="C81" s="188">
        <f t="shared" si="83"/>
        <v>0</v>
      </c>
      <c r="E81" s="18" t="str">
        <f>IF(ISNUMBER(D81),IF(C81&lt;&gt;C80,INDEX($M$6:$CJ$80,1,D81+1),INDEX($M$6:$CJ$80,MIN(D81,D80)+1,MAX(D81,D80)+1))+IF(C81&lt;&gt;C82,INDEX($M$6:$CJ$80,1,D81+1),0),"")</f>
        <v/>
      </c>
      <c r="F81" s="1" t="str">
        <f ca="1">IF(ISNUMBER(D81),OFFSET($A$5,D81,0),"")</f>
        <v/>
      </c>
      <c r="K81" s="7"/>
      <c r="L81" s="291">
        <v>75</v>
      </c>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1"/>
      <c r="BS81" s="31"/>
      <c r="BT81" s="31"/>
      <c r="BU81" s="31"/>
      <c r="BV81" s="31"/>
      <c r="BW81" s="31"/>
      <c r="BX81" s="31"/>
      <c r="BY81" s="31"/>
      <c r="BZ81" s="31"/>
      <c r="CA81" s="31"/>
      <c r="CB81" s="31"/>
      <c r="CC81" s="31"/>
      <c r="CD81" s="31"/>
      <c r="CE81" s="31"/>
      <c r="CF81" s="31"/>
      <c r="CG81" s="31"/>
      <c r="CH81" s="31"/>
      <c r="CI81" s="31"/>
      <c r="CJ81" s="31" t="s">
        <v>11</v>
      </c>
      <c r="CK81" s="182">
        <v>99999</v>
      </c>
      <c r="CL81" s="182">
        <v>99999</v>
      </c>
      <c r="CM81" s="182">
        <v>99999</v>
      </c>
      <c r="CN81" s="182">
        <v>99999</v>
      </c>
      <c r="CO81" s="183">
        <v>99999</v>
      </c>
      <c r="CP81" s="183">
        <v>99999</v>
      </c>
      <c r="CQ81" s="183">
        <v>99999</v>
      </c>
      <c r="CR81" s="183">
        <v>99999</v>
      </c>
      <c r="CS81" s="183">
        <v>99999</v>
      </c>
      <c r="CT81" s="183">
        <v>99999</v>
      </c>
      <c r="CU81" s="183">
        <v>99999</v>
      </c>
      <c r="CV81" s="183">
        <v>99999</v>
      </c>
      <c r="CW81" s="183">
        <v>99999</v>
      </c>
      <c r="CX81" s="183">
        <v>99999</v>
      </c>
      <c r="CY81" s="183">
        <v>99999</v>
      </c>
      <c r="CZ81" s="183">
        <v>99999</v>
      </c>
      <c r="DA81" s="183">
        <v>99999</v>
      </c>
      <c r="DB81" s="183">
        <v>99999</v>
      </c>
      <c r="DC81" s="183">
        <v>99999</v>
      </c>
      <c r="DD81" s="183">
        <v>99999</v>
      </c>
      <c r="DE81" s="183">
        <v>99999</v>
      </c>
      <c r="DF81" s="183">
        <v>99999</v>
      </c>
      <c r="DG81" s="183">
        <v>99999</v>
      </c>
      <c r="DH81" s="183">
        <v>99999</v>
      </c>
      <c r="DI81" s="183">
        <v>99999</v>
      </c>
      <c r="DJ81" s="183">
        <v>99999</v>
      </c>
      <c r="DK81" s="183">
        <v>99999</v>
      </c>
      <c r="DL81" s="183">
        <v>99999</v>
      </c>
      <c r="DM81" s="183">
        <v>99999</v>
      </c>
      <c r="DN81" s="183">
        <v>99999</v>
      </c>
      <c r="DO81" s="183">
        <v>99999</v>
      </c>
      <c r="DP81" s="183">
        <v>99999</v>
      </c>
      <c r="DQ81" s="183">
        <v>99999</v>
      </c>
      <c r="DR81" s="183">
        <v>99999</v>
      </c>
      <c r="DS81" s="183">
        <v>99999</v>
      </c>
      <c r="DT81" s="183">
        <v>99999</v>
      </c>
      <c r="DU81" s="183">
        <v>99999</v>
      </c>
      <c r="DV81" s="183">
        <v>99999</v>
      </c>
      <c r="DW81" s="183">
        <v>99999</v>
      </c>
      <c r="DX81" s="183">
        <v>99999</v>
      </c>
      <c r="DY81" s="183">
        <v>99999</v>
      </c>
      <c r="DZ81" s="183">
        <v>99999</v>
      </c>
      <c r="EA81" s="183">
        <v>99999</v>
      </c>
      <c r="EB81" s="183">
        <v>99999</v>
      </c>
      <c r="EC81" s="183">
        <v>99999</v>
      </c>
      <c r="ED81" s="183">
        <v>99999</v>
      </c>
      <c r="EE81" s="183">
        <v>99999</v>
      </c>
      <c r="EF81" s="183">
        <v>99999</v>
      </c>
      <c r="EG81" s="183">
        <v>99999</v>
      </c>
      <c r="EH81" s="183">
        <v>99999</v>
      </c>
      <c r="EI81" s="183">
        <v>99999</v>
      </c>
      <c r="EJ81" s="183">
        <v>99999</v>
      </c>
      <c r="EK81" s="183">
        <v>99999</v>
      </c>
      <c r="EL81" s="183">
        <v>99999</v>
      </c>
      <c r="EM81" s="183">
        <v>99999</v>
      </c>
      <c r="EN81" s="183">
        <v>99999</v>
      </c>
      <c r="EO81" s="183">
        <v>99999</v>
      </c>
      <c r="EP81" s="183">
        <v>99999</v>
      </c>
      <c r="EQ81" s="183">
        <v>99999</v>
      </c>
      <c r="ER81" s="183">
        <v>99999</v>
      </c>
      <c r="ES81" s="183">
        <v>99999</v>
      </c>
      <c r="ET81" s="183">
        <v>99999</v>
      </c>
      <c r="EU81" s="183">
        <v>99999</v>
      </c>
      <c r="EV81" s="183">
        <v>99999</v>
      </c>
      <c r="EW81" s="183">
        <v>99999</v>
      </c>
      <c r="EX81" s="183">
        <v>99999</v>
      </c>
      <c r="EY81" s="183">
        <v>99999</v>
      </c>
      <c r="EZ81" s="183">
        <v>99999</v>
      </c>
      <c r="FA81" s="183">
        <v>99999</v>
      </c>
      <c r="FB81" s="183">
        <v>99999</v>
      </c>
      <c r="FC81" s="183">
        <v>99999</v>
      </c>
      <c r="FD81" s="183">
        <v>99999</v>
      </c>
      <c r="FE81" s="183">
        <v>99999</v>
      </c>
      <c r="FF81" s="183">
        <v>99999</v>
      </c>
      <c r="FG81" s="183">
        <v>99999</v>
      </c>
      <c r="FH81" s="183">
        <v>99999</v>
      </c>
      <c r="FI81" s="183">
        <v>99999</v>
      </c>
      <c r="FJ81" s="183">
        <v>99999</v>
      </c>
      <c r="FK81" s="183">
        <v>99999</v>
      </c>
      <c r="FL81" s="183">
        <v>99999</v>
      </c>
      <c r="FM81" s="183">
        <v>99999</v>
      </c>
      <c r="FN81" s="183">
        <v>99999</v>
      </c>
      <c r="FO81" s="183">
        <v>99999</v>
      </c>
      <c r="FP81" s="183">
        <v>99999</v>
      </c>
      <c r="FQ81" s="183">
        <v>99999</v>
      </c>
      <c r="FR81" s="183">
        <v>99999</v>
      </c>
      <c r="FS81" s="183">
        <v>99999</v>
      </c>
      <c r="FT81" s="183">
        <v>99999</v>
      </c>
      <c r="FU81" s="183">
        <v>99999</v>
      </c>
      <c r="FV81" s="183">
        <v>99999</v>
      </c>
      <c r="FW81" s="183">
        <v>99999</v>
      </c>
      <c r="FX81" s="183">
        <v>99999</v>
      </c>
      <c r="FY81" s="183">
        <v>99999</v>
      </c>
      <c r="FZ81" s="183">
        <v>99999</v>
      </c>
      <c r="GA81" s="183">
        <v>99999</v>
      </c>
      <c r="GB81" s="183">
        <v>99999</v>
      </c>
      <c r="GC81" s="183">
        <v>99999</v>
      </c>
      <c r="GD81" s="183">
        <v>99999</v>
      </c>
      <c r="GE81" s="183">
        <v>99999</v>
      </c>
      <c r="GF81" s="183">
        <v>99999</v>
      </c>
      <c r="GG81" s="183">
        <v>99999</v>
      </c>
      <c r="GH81" s="183">
        <v>99999</v>
      </c>
      <c r="GI81" s="132">
        <v>99999</v>
      </c>
      <c r="GJ81" s="132">
        <v>99999</v>
      </c>
      <c r="GK81" s="132">
        <v>99999</v>
      </c>
      <c r="GL81" s="132">
        <v>99999</v>
      </c>
      <c r="GM81" s="132">
        <v>99999</v>
      </c>
      <c r="GN81" s="132">
        <v>99999</v>
      </c>
      <c r="GO81" s="132">
        <v>99999</v>
      </c>
      <c r="GP81" s="132">
        <v>99999</v>
      </c>
      <c r="GQ81" s="28">
        <v>75</v>
      </c>
      <c r="GR81" s="128"/>
      <c r="GS81" s="55" t="str">
        <f t="shared" si="86"/>
        <v>NFS</v>
      </c>
      <c r="GT81" s="55" t="str">
        <f t="shared" si="101"/>
        <v>-</v>
      </c>
      <c r="GU81" s="29"/>
      <c r="GV81" s="56" t="str">
        <f t="shared" si="104"/>
        <v>,</v>
      </c>
      <c r="GW81" s="59" t="str">
        <f t="shared" si="102"/>
        <v>,</v>
      </c>
      <c r="GX81" s="29">
        <v>76</v>
      </c>
      <c r="GY81" s="5"/>
      <c r="GZ81" s="87" t="str">
        <f t="shared" si="73"/>
        <v/>
      </c>
      <c r="HA81" s="101" t="str">
        <v>0,0,0,0</v>
      </c>
      <c r="HB81" s="56">
        <f t="shared" si="66"/>
        <v>2</v>
      </c>
      <c r="HC81" s="56">
        <f t="shared" si="67"/>
        <v>4</v>
      </c>
      <c r="HD81" s="55">
        <f t="shared" si="79"/>
        <v>99999</v>
      </c>
      <c r="HE81" s="219">
        <f t="shared" si="87"/>
        <v>99999</v>
      </c>
      <c r="HF81" s="55">
        <f t="shared" si="88"/>
        <v>99999</v>
      </c>
      <c r="HG81" s="108" t="str">
        <f t="shared" si="89"/>
        <v>NFS</v>
      </c>
      <c r="HH81" s="85">
        <f t="shared" si="90"/>
        <v>0</v>
      </c>
      <c r="HI81" s="106" t="str">
        <f t="shared" si="91"/>
        <v/>
      </c>
      <c r="HJ81" s="29">
        <v>76</v>
      </c>
      <c r="HK81" s="85" t="str">
        <f t="shared" si="80"/>
        <v/>
      </c>
      <c r="HL81" s="85" t="str">
        <f t="shared" si="103"/>
        <v/>
      </c>
      <c r="HM81" s="55" t="str" cm="1">
        <f t="array" ref="HM81">IF(HJ81&lt;=$HH$1-1,IF(HK81&lt;&gt;HK80,INDEX($M$6:$GP$190,1,HL81+1),INDEX($M$6:$GP$190,MIN(HL81,HL80)+1,MAX(HL81,HL80)+1))+IF(HK81&lt;&gt;HK82,INDEX($M$6:$GP$190,1,HL81+1),0),"")</f>
        <v/>
      </c>
      <c r="HN81" s="29" t="str">
        <f>IF(HJ81&lt;=$HH$1-1,ROUND(#REF!,3)&amp;","&amp;#REF!,"")</f>
        <v/>
      </c>
      <c r="HO81" s="40"/>
      <c r="HP81" s="40"/>
      <c r="HQ81" s="38"/>
      <c r="HR81" s="38"/>
      <c r="HS81" s="94"/>
      <c r="HT81" s="94"/>
      <c r="HU81" s="75">
        <v>76</v>
      </c>
      <c r="HV81" s="77" t="str">
        <f t="shared" si="74"/>
        <v/>
      </c>
      <c r="HW81" s="78" t="str">
        <f t="shared" si="75"/>
        <v/>
      </c>
      <c r="HX81" s="88" t="str">
        <f t="shared" si="92"/>
        <v/>
      </c>
      <c r="HY81" s="68" t="str">
        <v>0,0,0,1</v>
      </c>
      <c r="HZ81" s="75">
        <f t="shared" si="68"/>
        <v>2</v>
      </c>
      <c r="IA81" s="75">
        <f t="shared" si="69"/>
        <v>4</v>
      </c>
      <c r="IB81" s="75">
        <f t="shared" si="81"/>
        <v>99999</v>
      </c>
      <c r="IC81" s="143">
        <f t="shared" si="93"/>
        <v>99999</v>
      </c>
      <c r="ID81" s="75">
        <f t="shared" si="105"/>
        <v>99999</v>
      </c>
      <c r="IE81" s="76">
        <f t="shared" si="94"/>
        <v>99999</v>
      </c>
      <c r="IF81" s="86">
        <f t="shared" si="76"/>
        <v>99999</v>
      </c>
      <c r="IG81" s="88">
        <f t="shared" si="77"/>
        <v>99999</v>
      </c>
      <c r="IH81" s="30">
        <f t="shared" si="95"/>
        <v>99999</v>
      </c>
      <c r="II81" s="55">
        <f t="shared" si="96"/>
        <v>99999</v>
      </c>
      <c r="IJ81" s="133" t="str">
        <f t="shared" si="78"/>
        <v>-</v>
      </c>
      <c r="IL81" s="146"/>
      <c r="IM81" s="146"/>
      <c r="IN81" s="146"/>
      <c r="IO81" s="141">
        <f t="shared" si="70"/>
        <v>99999</v>
      </c>
      <c r="IP81" s="75">
        <f t="shared" si="71"/>
        <v>99999</v>
      </c>
      <c r="IQ81" s="387" t="str">
        <f t="shared" si="82"/>
        <v>-</v>
      </c>
      <c r="IR81" s="142">
        <f t="shared" si="97"/>
        <v>99999</v>
      </c>
      <c r="IS81" s="146"/>
      <c r="IT81" s="389"/>
      <c r="IU81" s="389"/>
      <c r="IV81" s="146"/>
      <c r="IW81" s="7">
        <v>76</v>
      </c>
      <c r="IX81" s="1" t="str">
        <f t="shared" si="98"/>
        <v/>
      </c>
      <c r="IY81" s="7" t="str">
        <f t="shared" si="99"/>
        <v/>
      </c>
      <c r="IZ81" s="223" t="str" cm="1">
        <f t="array" ref="IZ81">IF(IW81&lt;=$HH$1-1,
IF(IX81&lt;&gt;IX80,
INDEX($M$6:$GP$190,1,IY81+1),INDEX($M$6:$GP$190,MIN(IY81,IY80)+1,MAX(IY81,IY80)+1))+IF(IX81&lt;&gt;IX82,INDEX($M$6:$GP$190,1,IY81+1),0),"")</f>
        <v/>
      </c>
      <c r="JA81" s="7" t="str">
        <f t="shared" si="100"/>
        <v/>
      </c>
    </row>
    <row r="82" spans="1:261" ht="15" x14ac:dyDescent="0.2">
      <c r="A82" s="217"/>
      <c r="B82" s="1">
        <v>77</v>
      </c>
      <c r="C82" s="188">
        <f t="shared" si="83"/>
        <v>0</v>
      </c>
      <c r="K82" s="7"/>
      <c r="L82" s="291">
        <v>76</v>
      </c>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1"/>
      <c r="BS82" s="31"/>
      <c r="BT82" s="31"/>
      <c r="BU82" s="31"/>
      <c r="BV82" s="31"/>
      <c r="BW82" s="31"/>
      <c r="BX82" s="31"/>
      <c r="BY82" s="31"/>
      <c r="BZ82" s="31"/>
      <c r="CA82" s="31"/>
      <c r="CB82" s="31"/>
      <c r="CC82" s="31"/>
      <c r="CD82" s="31"/>
      <c r="CE82" s="31"/>
      <c r="CF82" s="31"/>
      <c r="CG82" s="31"/>
      <c r="CH82" s="31"/>
      <c r="CI82" s="31"/>
      <c r="CJ82" s="31"/>
      <c r="CK82" s="31" t="s">
        <v>11</v>
      </c>
      <c r="CL82" s="182">
        <v>99999</v>
      </c>
      <c r="CM82" s="182">
        <v>99999</v>
      </c>
      <c r="CN82" s="182">
        <v>99999</v>
      </c>
      <c r="CO82" s="183">
        <v>99999</v>
      </c>
      <c r="CP82" s="183">
        <v>99999</v>
      </c>
      <c r="CQ82" s="183">
        <v>99999</v>
      </c>
      <c r="CR82" s="183">
        <v>99999</v>
      </c>
      <c r="CS82" s="183">
        <v>99999</v>
      </c>
      <c r="CT82" s="183">
        <v>99999</v>
      </c>
      <c r="CU82" s="183">
        <v>99999</v>
      </c>
      <c r="CV82" s="183">
        <v>99999</v>
      </c>
      <c r="CW82" s="183">
        <v>99999</v>
      </c>
      <c r="CX82" s="183">
        <v>99999</v>
      </c>
      <c r="CY82" s="183">
        <v>99999</v>
      </c>
      <c r="CZ82" s="183">
        <v>99999</v>
      </c>
      <c r="DA82" s="183">
        <v>99999</v>
      </c>
      <c r="DB82" s="183">
        <v>99999</v>
      </c>
      <c r="DC82" s="183">
        <v>99999</v>
      </c>
      <c r="DD82" s="183">
        <v>99999</v>
      </c>
      <c r="DE82" s="183">
        <v>99999</v>
      </c>
      <c r="DF82" s="183">
        <v>99999</v>
      </c>
      <c r="DG82" s="183">
        <v>99999</v>
      </c>
      <c r="DH82" s="183">
        <v>99999</v>
      </c>
      <c r="DI82" s="183">
        <v>99999</v>
      </c>
      <c r="DJ82" s="183">
        <v>99999</v>
      </c>
      <c r="DK82" s="183">
        <v>99999</v>
      </c>
      <c r="DL82" s="183">
        <v>99999</v>
      </c>
      <c r="DM82" s="183">
        <v>99999</v>
      </c>
      <c r="DN82" s="183">
        <v>99999</v>
      </c>
      <c r="DO82" s="183">
        <v>99999</v>
      </c>
      <c r="DP82" s="183">
        <v>99999</v>
      </c>
      <c r="DQ82" s="183">
        <v>99999</v>
      </c>
      <c r="DR82" s="183">
        <v>99999</v>
      </c>
      <c r="DS82" s="183">
        <v>99999</v>
      </c>
      <c r="DT82" s="183">
        <v>99999</v>
      </c>
      <c r="DU82" s="183">
        <v>99999</v>
      </c>
      <c r="DV82" s="183">
        <v>99999</v>
      </c>
      <c r="DW82" s="183">
        <v>99999</v>
      </c>
      <c r="DX82" s="183">
        <v>99999</v>
      </c>
      <c r="DY82" s="183">
        <v>99999</v>
      </c>
      <c r="DZ82" s="183">
        <v>99999</v>
      </c>
      <c r="EA82" s="183">
        <v>99999</v>
      </c>
      <c r="EB82" s="183">
        <v>99999</v>
      </c>
      <c r="EC82" s="183">
        <v>99999</v>
      </c>
      <c r="ED82" s="183">
        <v>99999</v>
      </c>
      <c r="EE82" s="183">
        <v>99999</v>
      </c>
      <c r="EF82" s="183">
        <v>99999</v>
      </c>
      <c r="EG82" s="183">
        <v>99999</v>
      </c>
      <c r="EH82" s="183">
        <v>99999</v>
      </c>
      <c r="EI82" s="183">
        <v>99999</v>
      </c>
      <c r="EJ82" s="183">
        <v>99999</v>
      </c>
      <c r="EK82" s="183">
        <v>99999</v>
      </c>
      <c r="EL82" s="183">
        <v>99999</v>
      </c>
      <c r="EM82" s="183">
        <v>99999</v>
      </c>
      <c r="EN82" s="183">
        <v>99999</v>
      </c>
      <c r="EO82" s="183">
        <v>99999</v>
      </c>
      <c r="EP82" s="183">
        <v>99999</v>
      </c>
      <c r="EQ82" s="183">
        <v>99999</v>
      </c>
      <c r="ER82" s="183">
        <v>99999</v>
      </c>
      <c r="ES82" s="183">
        <v>99999</v>
      </c>
      <c r="ET82" s="183">
        <v>99999</v>
      </c>
      <c r="EU82" s="183">
        <v>99999</v>
      </c>
      <c r="EV82" s="183">
        <v>99999</v>
      </c>
      <c r="EW82" s="183">
        <v>99999</v>
      </c>
      <c r="EX82" s="183">
        <v>99999</v>
      </c>
      <c r="EY82" s="183">
        <v>99999</v>
      </c>
      <c r="EZ82" s="183">
        <v>99999</v>
      </c>
      <c r="FA82" s="183">
        <v>99999</v>
      </c>
      <c r="FB82" s="183">
        <v>99999</v>
      </c>
      <c r="FC82" s="183">
        <v>99999</v>
      </c>
      <c r="FD82" s="183">
        <v>99999</v>
      </c>
      <c r="FE82" s="183">
        <v>99999</v>
      </c>
      <c r="FF82" s="183">
        <v>99999</v>
      </c>
      <c r="FG82" s="183">
        <v>99999</v>
      </c>
      <c r="FH82" s="183">
        <v>99999</v>
      </c>
      <c r="FI82" s="183">
        <v>99999</v>
      </c>
      <c r="FJ82" s="183">
        <v>99999</v>
      </c>
      <c r="FK82" s="183">
        <v>99999</v>
      </c>
      <c r="FL82" s="183">
        <v>99999</v>
      </c>
      <c r="FM82" s="183">
        <v>99999</v>
      </c>
      <c r="FN82" s="183">
        <v>99999</v>
      </c>
      <c r="FO82" s="183">
        <v>99999</v>
      </c>
      <c r="FP82" s="183">
        <v>99999</v>
      </c>
      <c r="FQ82" s="183">
        <v>99999</v>
      </c>
      <c r="FR82" s="183">
        <v>99999</v>
      </c>
      <c r="FS82" s="183">
        <v>99999</v>
      </c>
      <c r="FT82" s="183">
        <v>99999</v>
      </c>
      <c r="FU82" s="183">
        <v>99999</v>
      </c>
      <c r="FV82" s="183">
        <v>99999</v>
      </c>
      <c r="FW82" s="183">
        <v>99999</v>
      </c>
      <c r="FX82" s="183">
        <v>99999</v>
      </c>
      <c r="FY82" s="183">
        <v>99999</v>
      </c>
      <c r="FZ82" s="183">
        <v>99999</v>
      </c>
      <c r="GA82" s="183">
        <v>99999</v>
      </c>
      <c r="GB82" s="183">
        <v>99999</v>
      </c>
      <c r="GC82" s="183">
        <v>99999</v>
      </c>
      <c r="GD82" s="183">
        <v>99999</v>
      </c>
      <c r="GE82" s="183">
        <v>99999</v>
      </c>
      <c r="GF82" s="183">
        <v>99999</v>
      </c>
      <c r="GG82" s="183">
        <v>99999</v>
      </c>
      <c r="GH82" s="183">
        <v>99999</v>
      </c>
      <c r="GI82" s="132">
        <v>99999</v>
      </c>
      <c r="GJ82" s="132">
        <v>99999</v>
      </c>
      <c r="GK82" s="132">
        <v>99999</v>
      </c>
      <c r="GL82" s="132">
        <v>99999</v>
      </c>
      <c r="GM82" s="132">
        <v>99999</v>
      </c>
      <c r="GN82" s="132">
        <v>99999</v>
      </c>
      <c r="GO82" s="132">
        <v>99999</v>
      </c>
      <c r="GP82" s="132">
        <v>99999</v>
      </c>
      <c r="GQ82" s="28">
        <v>76</v>
      </c>
      <c r="GR82" s="128"/>
      <c r="GS82" s="55" t="str">
        <f t="shared" si="86"/>
        <v>NFS</v>
      </c>
      <c r="GT82" s="55" t="str">
        <f t="shared" si="101"/>
        <v>-</v>
      </c>
      <c r="GU82" s="29"/>
      <c r="GV82" s="56" t="str">
        <f t="shared" si="104"/>
        <v>,</v>
      </c>
      <c r="GW82" s="59" t="str">
        <f t="shared" si="102"/>
        <v>,</v>
      </c>
      <c r="GX82" s="29">
        <v>77</v>
      </c>
      <c r="GY82" s="5"/>
      <c r="GZ82" s="87" t="str">
        <f t="shared" si="73"/>
        <v/>
      </c>
      <c r="HA82" s="101" t="str">
        <v>0,0,0,0</v>
      </c>
      <c r="HB82" s="56">
        <f t="shared" si="66"/>
        <v>2</v>
      </c>
      <c r="HC82" s="56">
        <f t="shared" si="67"/>
        <v>4</v>
      </c>
      <c r="HD82" s="55">
        <f t="shared" si="79"/>
        <v>99999</v>
      </c>
      <c r="HE82" s="219">
        <f t="shared" si="87"/>
        <v>99999</v>
      </c>
      <c r="HF82" s="55">
        <f t="shared" si="88"/>
        <v>99999</v>
      </c>
      <c r="HG82" s="108" t="str">
        <f t="shared" si="89"/>
        <v>NFS</v>
      </c>
      <c r="HH82" s="85">
        <f t="shared" si="90"/>
        <v>0</v>
      </c>
      <c r="HI82" s="106" t="str">
        <f t="shared" si="91"/>
        <v/>
      </c>
      <c r="HJ82" s="29">
        <v>77</v>
      </c>
      <c r="HK82" s="85" t="str">
        <f t="shared" si="80"/>
        <v/>
      </c>
      <c r="HL82" s="85" t="str">
        <f t="shared" si="103"/>
        <v/>
      </c>
      <c r="HM82" s="55" t="str" cm="1">
        <f t="array" ref="HM82">IF(HJ82&lt;=$HH$1-1,IF(HK82&lt;&gt;HK81,INDEX($M$6:$GP$190,1,HL82+1),INDEX($M$6:$GP$190,MIN(HL82,HL81)+1,MAX(HL82,HL81)+1))+IF(HK82&lt;&gt;HK83,INDEX($M$6:$GP$190,1,HL82+1),0),"")</f>
        <v/>
      </c>
      <c r="HN82" s="29" t="str">
        <f>IF(HJ82&lt;=$HH$1-1,ROUND(#REF!,3)&amp;","&amp;#REF!,"")</f>
        <v/>
      </c>
      <c r="HO82" s="40"/>
      <c r="HP82" s="40"/>
      <c r="HQ82" s="40"/>
      <c r="HR82" s="40"/>
      <c r="HU82" s="75">
        <v>77</v>
      </c>
      <c r="HV82" s="77" t="str">
        <f t="shared" si="74"/>
        <v/>
      </c>
      <c r="HW82" s="78" t="str">
        <f t="shared" si="75"/>
        <v/>
      </c>
      <c r="HX82" s="88" t="str">
        <f t="shared" si="92"/>
        <v/>
      </c>
      <c r="HY82" s="68" t="str">
        <v>0,0,0,1</v>
      </c>
      <c r="HZ82" s="75">
        <f t="shared" si="68"/>
        <v>2</v>
      </c>
      <c r="IA82" s="75">
        <f t="shared" si="69"/>
        <v>4</v>
      </c>
      <c r="IB82" s="75">
        <f t="shared" si="81"/>
        <v>99999</v>
      </c>
      <c r="IC82" s="143">
        <f t="shared" si="93"/>
        <v>99999</v>
      </c>
      <c r="ID82" s="75">
        <f t="shared" si="105"/>
        <v>99999</v>
      </c>
      <c r="IE82" s="76">
        <f t="shared" si="94"/>
        <v>99999</v>
      </c>
      <c r="IF82" s="86">
        <f t="shared" si="76"/>
        <v>99999</v>
      </c>
      <c r="IG82" s="88">
        <f t="shared" si="77"/>
        <v>99999</v>
      </c>
      <c r="IH82" s="30">
        <f t="shared" si="95"/>
        <v>99999</v>
      </c>
      <c r="II82" s="55">
        <f t="shared" si="96"/>
        <v>99999</v>
      </c>
      <c r="IJ82" s="133" t="str">
        <f t="shared" si="78"/>
        <v>-</v>
      </c>
      <c r="IL82" s="146"/>
      <c r="IM82" s="146"/>
      <c r="IN82" s="146"/>
      <c r="IO82" s="141">
        <f t="shared" si="70"/>
        <v>99999</v>
      </c>
      <c r="IP82" s="75">
        <f t="shared" si="71"/>
        <v>99999</v>
      </c>
      <c r="IQ82" s="387" t="str">
        <f t="shared" si="82"/>
        <v>-</v>
      </c>
      <c r="IR82" s="142">
        <f t="shared" si="97"/>
        <v>99999</v>
      </c>
      <c r="IS82" s="146"/>
      <c r="IT82" s="389"/>
      <c r="IU82" s="389"/>
      <c r="IV82" s="146"/>
      <c r="IW82" s="7">
        <v>77</v>
      </c>
      <c r="IX82" s="1" t="str">
        <f t="shared" si="98"/>
        <v/>
      </c>
      <c r="IY82" s="7" t="str">
        <f t="shared" si="99"/>
        <v/>
      </c>
      <c r="IZ82" s="223" t="str" cm="1">
        <f t="array" ref="IZ82">IF(IW82&lt;=$HH$1-1,
IF(IX82&lt;&gt;IX81,
INDEX($M$6:$GP$190,1,IY82+1),INDEX($M$6:$GP$190,MIN(IY82,IY81)+1,MAX(IY82,IY81)+1))+IF(IX82&lt;&gt;IX83,INDEX($M$6:$GP$190,1,IY82+1),0),"")</f>
        <v/>
      </c>
      <c r="JA82" s="7" t="str">
        <f t="shared" si="100"/>
        <v/>
      </c>
    </row>
    <row r="83" spans="1:261" ht="15" x14ac:dyDescent="0.2">
      <c r="A83" s="217"/>
      <c r="B83" s="1">
        <v>78</v>
      </c>
      <c r="C83" s="188">
        <f t="shared" si="83"/>
        <v>0</v>
      </c>
      <c r="K83" s="7"/>
      <c r="L83" s="291">
        <v>77</v>
      </c>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1"/>
      <c r="BS83" s="31"/>
      <c r="BT83" s="31"/>
      <c r="BU83" s="31"/>
      <c r="BV83" s="31"/>
      <c r="BW83" s="31"/>
      <c r="BX83" s="31"/>
      <c r="BY83" s="31"/>
      <c r="BZ83" s="31"/>
      <c r="CA83" s="31"/>
      <c r="CB83" s="31"/>
      <c r="CC83" s="31"/>
      <c r="CD83" s="31"/>
      <c r="CE83" s="31"/>
      <c r="CF83" s="31"/>
      <c r="CG83" s="31"/>
      <c r="CH83" s="31"/>
      <c r="CI83" s="31"/>
      <c r="CJ83" s="31"/>
      <c r="CK83" s="31"/>
      <c r="CL83" s="31" t="s">
        <v>11</v>
      </c>
      <c r="CM83" s="182">
        <v>99999</v>
      </c>
      <c r="CN83" s="182">
        <v>99999</v>
      </c>
      <c r="CO83" s="183">
        <v>99999</v>
      </c>
      <c r="CP83" s="183">
        <v>99999</v>
      </c>
      <c r="CQ83" s="183">
        <v>99999</v>
      </c>
      <c r="CR83" s="183">
        <v>99999</v>
      </c>
      <c r="CS83" s="183">
        <v>99999</v>
      </c>
      <c r="CT83" s="183">
        <v>99999</v>
      </c>
      <c r="CU83" s="183">
        <v>99999</v>
      </c>
      <c r="CV83" s="183">
        <v>99999</v>
      </c>
      <c r="CW83" s="183">
        <v>99999</v>
      </c>
      <c r="CX83" s="183">
        <v>99999</v>
      </c>
      <c r="CY83" s="183">
        <v>99999</v>
      </c>
      <c r="CZ83" s="183">
        <v>99999</v>
      </c>
      <c r="DA83" s="183">
        <v>99999</v>
      </c>
      <c r="DB83" s="183">
        <v>99999</v>
      </c>
      <c r="DC83" s="183">
        <v>99999</v>
      </c>
      <c r="DD83" s="183">
        <v>99999</v>
      </c>
      <c r="DE83" s="183">
        <v>99999</v>
      </c>
      <c r="DF83" s="183">
        <v>99999</v>
      </c>
      <c r="DG83" s="183">
        <v>99999</v>
      </c>
      <c r="DH83" s="183">
        <v>99999</v>
      </c>
      <c r="DI83" s="183">
        <v>99999</v>
      </c>
      <c r="DJ83" s="183">
        <v>99999</v>
      </c>
      <c r="DK83" s="183">
        <v>99999</v>
      </c>
      <c r="DL83" s="183">
        <v>99999</v>
      </c>
      <c r="DM83" s="183">
        <v>99999</v>
      </c>
      <c r="DN83" s="183">
        <v>99999</v>
      </c>
      <c r="DO83" s="183">
        <v>99999</v>
      </c>
      <c r="DP83" s="183">
        <v>99999</v>
      </c>
      <c r="DQ83" s="183">
        <v>99999</v>
      </c>
      <c r="DR83" s="183">
        <v>99999</v>
      </c>
      <c r="DS83" s="183">
        <v>99999</v>
      </c>
      <c r="DT83" s="183">
        <v>99999</v>
      </c>
      <c r="DU83" s="183">
        <v>99999</v>
      </c>
      <c r="DV83" s="183">
        <v>99999</v>
      </c>
      <c r="DW83" s="183">
        <v>99999</v>
      </c>
      <c r="DX83" s="183">
        <v>99999</v>
      </c>
      <c r="DY83" s="183">
        <v>99999</v>
      </c>
      <c r="DZ83" s="183">
        <v>99999</v>
      </c>
      <c r="EA83" s="183">
        <v>99999</v>
      </c>
      <c r="EB83" s="183">
        <v>99999</v>
      </c>
      <c r="EC83" s="183">
        <v>99999</v>
      </c>
      <c r="ED83" s="183">
        <v>99999</v>
      </c>
      <c r="EE83" s="183">
        <v>99999</v>
      </c>
      <c r="EF83" s="183">
        <v>99999</v>
      </c>
      <c r="EG83" s="183">
        <v>99999</v>
      </c>
      <c r="EH83" s="183">
        <v>99999</v>
      </c>
      <c r="EI83" s="183">
        <v>99999</v>
      </c>
      <c r="EJ83" s="183">
        <v>99999</v>
      </c>
      <c r="EK83" s="183">
        <v>99999</v>
      </c>
      <c r="EL83" s="183">
        <v>99999</v>
      </c>
      <c r="EM83" s="183">
        <v>99999</v>
      </c>
      <c r="EN83" s="183">
        <v>99999</v>
      </c>
      <c r="EO83" s="183">
        <v>99999</v>
      </c>
      <c r="EP83" s="183">
        <v>99999</v>
      </c>
      <c r="EQ83" s="183">
        <v>99999</v>
      </c>
      <c r="ER83" s="183">
        <v>99999</v>
      </c>
      <c r="ES83" s="183">
        <v>99999</v>
      </c>
      <c r="ET83" s="183">
        <v>99999</v>
      </c>
      <c r="EU83" s="183">
        <v>99999</v>
      </c>
      <c r="EV83" s="183">
        <v>99999</v>
      </c>
      <c r="EW83" s="183">
        <v>99999</v>
      </c>
      <c r="EX83" s="183">
        <v>99999</v>
      </c>
      <c r="EY83" s="183">
        <v>99999</v>
      </c>
      <c r="EZ83" s="183">
        <v>99999</v>
      </c>
      <c r="FA83" s="183">
        <v>99999</v>
      </c>
      <c r="FB83" s="183">
        <v>99999</v>
      </c>
      <c r="FC83" s="183">
        <v>99999</v>
      </c>
      <c r="FD83" s="183">
        <v>99999</v>
      </c>
      <c r="FE83" s="183">
        <v>99999</v>
      </c>
      <c r="FF83" s="183">
        <v>99999</v>
      </c>
      <c r="FG83" s="183">
        <v>99999</v>
      </c>
      <c r="FH83" s="183">
        <v>99999</v>
      </c>
      <c r="FI83" s="183">
        <v>99999</v>
      </c>
      <c r="FJ83" s="183">
        <v>99999</v>
      </c>
      <c r="FK83" s="183">
        <v>99999</v>
      </c>
      <c r="FL83" s="183">
        <v>99999</v>
      </c>
      <c r="FM83" s="183">
        <v>99999</v>
      </c>
      <c r="FN83" s="183">
        <v>99999</v>
      </c>
      <c r="FO83" s="183">
        <v>99999</v>
      </c>
      <c r="FP83" s="183">
        <v>99999</v>
      </c>
      <c r="FQ83" s="183">
        <v>99999</v>
      </c>
      <c r="FR83" s="183">
        <v>99999</v>
      </c>
      <c r="FS83" s="183">
        <v>99999</v>
      </c>
      <c r="FT83" s="183">
        <v>99999</v>
      </c>
      <c r="FU83" s="183">
        <v>99999</v>
      </c>
      <c r="FV83" s="183">
        <v>99999</v>
      </c>
      <c r="FW83" s="183">
        <v>99999</v>
      </c>
      <c r="FX83" s="183">
        <v>99999</v>
      </c>
      <c r="FY83" s="183">
        <v>99999</v>
      </c>
      <c r="FZ83" s="183">
        <v>99999</v>
      </c>
      <c r="GA83" s="183">
        <v>99999</v>
      </c>
      <c r="GB83" s="183">
        <v>99999</v>
      </c>
      <c r="GC83" s="183">
        <v>99999</v>
      </c>
      <c r="GD83" s="183">
        <v>99999</v>
      </c>
      <c r="GE83" s="183">
        <v>99999</v>
      </c>
      <c r="GF83" s="183">
        <v>99999</v>
      </c>
      <c r="GG83" s="183">
        <v>99999</v>
      </c>
      <c r="GH83" s="183">
        <v>99999</v>
      </c>
      <c r="GI83" s="132">
        <v>99999</v>
      </c>
      <c r="GJ83" s="132">
        <v>99999</v>
      </c>
      <c r="GK83" s="132">
        <v>99999</v>
      </c>
      <c r="GL83" s="132">
        <v>99999</v>
      </c>
      <c r="GM83" s="132">
        <v>99999</v>
      </c>
      <c r="GN83" s="132">
        <v>99999</v>
      </c>
      <c r="GO83" s="132">
        <v>99999</v>
      </c>
      <c r="GP83" s="132">
        <v>99999</v>
      </c>
      <c r="GQ83" s="28">
        <v>77</v>
      </c>
      <c r="GR83" s="128"/>
      <c r="GS83" s="55" t="str">
        <f t="shared" si="86"/>
        <v>NFS</v>
      </c>
      <c r="GT83" s="55" t="str">
        <f t="shared" si="101"/>
        <v>-</v>
      </c>
      <c r="GU83" s="29"/>
      <c r="GV83" s="56" t="str">
        <f t="shared" si="104"/>
        <v>,</v>
      </c>
      <c r="GW83" s="59" t="str">
        <f t="shared" si="102"/>
        <v>,</v>
      </c>
      <c r="GX83" s="29">
        <v>78</v>
      </c>
      <c r="GY83" s="5"/>
      <c r="GZ83" s="87" t="str">
        <f t="shared" si="73"/>
        <v/>
      </c>
      <c r="HA83" s="101" t="str">
        <v>0,0,0,0</v>
      </c>
      <c r="HB83" s="56">
        <f t="shared" si="66"/>
        <v>2</v>
      </c>
      <c r="HC83" s="56">
        <f t="shared" si="67"/>
        <v>4</v>
      </c>
      <c r="HD83" s="55">
        <f t="shared" si="79"/>
        <v>99999</v>
      </c>
      <c r="HE83" s="219">
        <f t="shared" si="87"/>
        <v>99999</v>
      </c>
      <c r="HF83" s="55">
        <f t="shared" si="88"/>
        <v>99999</v>
      </c>
      <c r="HG83" s="108" t="str">
        <f t="shared" si="89"/>
        <v>NFS</v>
      </c>
      <c r="HH83" s="85">
        <f t="shared" si="90"/>
        <v>0</v>
      </c>
      <c r="HI83" s="106" t="str">
        <f t="shared" si="91"/>
        <v/>
      </c>
      <c r="HJ83" s="29">
        <v>78</v>
      </c>
      <c r="HK83" s="85" t="str">
        <f t="shared" si="80"/>
        <v/>
      </c>
      <c r="HL83" s="85" t="str">
        <f t="shared" si="103"/>
        <v/>
      </c>
      <c r="HM83" s="55" t="str" cm="1">
        <f t="array" ref="HM83">IF(HJ83&lt;=$HH$1-1,IF(HK83&lt;&gt;HK82,INDEX($M$6:$GP$190,1,HL83+1),INDEX($M$6:$GP$190,MIN(HL83,HL82)+1,MAX(HL83,HL82)+1))+IF(HK83&lt;&gt;HK84,INDEX($M$6:$GP$190,1,HL83+1),0),"")</f>
        <v/>
      </c>
      <c r="HN83" s="29" t="str">
        <f>IF(HJ83&lt;=$HH$1-1,ROUND(#REF!,3)&amp;","&amp;#REF!,"")</f>
        <v/>
      </c>
      <c r="HO83" s="40"/>
      <c r="HP83" s="40"/>
      <c r="HQ83" s="40"/>
      <c r="HR83" s="40"/>
      <c r="HU83" s="75">
        <v>78</v>
      </c>
      <c r="HV83" s="77" t="str">
        <f t="shared" si="74"/>
        <v/>
      </c>
      <c r="HW83" s="78" t="str">
        <f t="shared" si="75"/>
        <v/>
      </c>
      <c r="HX83" s="88" t="str">
        <f t="shared" si="92"/>
        <v/>
      </c>
      <c r="HY83" s="68" t="str">
        <v>0,0,0,1</v>
      </c>
      <c r="HZ83" s="75">
        <f t="shared" si="68"/>
        <v>2</v>
      </c>
      <c r="IA83" s="75">
        <f t="shared" si="69"/>
        <v>4</v>
      </c>
      <c r="IB83" s="75">
        <f t="shared" si="81"/>
        <v>99999</v>
      </c>
      <c r="IC83" s="143">
        <f t="shared" si="93"/>
        <v>99999</v>
      </c>
      <c r="ID83" s="75">
        <f t="shared" si="105"/>
        <v>99999</v>
      </c>
      <c r="IE83" s="76">
        <f t="shared" si="94"/>
        <v>99999</v>
      </c>
      <c r="IF83" s="86">
        <f t="shared" si="76"/>
        <v>99999</v>
      </c>
      <c r="IG83" s="88">
        <f t="shared" si="77"/>
        <v>99999</v>
      </c>
      <c r="IH83" s="30">
        <f t="shared" si="95"/>
        <v>99999</v>
      </c>
      <c r="II83" s="55">
        <f t="shared" si="96"/>
        <v>99999</v>
      </c>
      <c r="IJ83" s="133" t="str">
        <f t="shared" si="78"/>
        <v>-</v>
      </c>
      <c r="IL83" s="146"/>
      <c r="IM83" s="146"/>
      <c r="IN83" s="146"/>
      <c r="IO83" s="141">
        <f t="shared" si="70"/>
        <v>99999</v>
      </c>
      <c r="IP83" s="75">
        <f t="shared" si="71"/>
        <v>99999</v>
      </c>
      <c r="IQ83" s="387" t="str">
        <f t="shared" si="82"/>
        <v>-</v>
      </c>
      <c r="IR83" s="142">
        <f t="shared" si="97"/>
        <v>99999</v>
      </c>
      <c r="IS83" s="146"/>
      <c r="IT83" s="389"/>
      <c r="IU83" s="389"/>
      <c r="IV83" s="146"/>
      <c r="IW83" s="7">
        <v>78</v>
      </c>
      <c r="IX83" s="1" t="str">
        <f t="shared" si="98"/>
        <v/>
      </c>
      <c r="IY83" s="7" t="str">
        <f t="shared" si="99"/>
        <v/>
      </c>
      <c r="IZ83" s="223" t="str" cm="1">
        <f t="array" ref="IZ83">IF(IW83&lt;=$HH$1-1,
IF(IX83&lt;&gt;IX82,
INDEX($M$6:$GP$190,1,IY83+1),INDEX($M$6:$GP$190,MIN(IY83,IY82)+1,MAX(IY83,IY82)+1))+IF(IX83&lt;&gt;IX84,INDEX($M$6:$GP$190,1,IY83+1),0),"")</f>
        <v/>
      </c>
      <c r="JA83" s="7" t="str">
        <f t="shared" si="100"/>
        <v/>
      </c>
    </row>
    <row r="84" spans="1:261" ht="15" x14ac:dyDescent="0.2">
      <c r="A84" s="217"/>
      <c r="B84" s="1">
        <v>79</v>
      </c>
      <c r="C84" s="188">
        <f t="shared" si="83"/>
        <v>0</v>
      </c>
      <c r="K84" s="7"/>
      <c r="L84" s="291">
        <v>78</v>
      </c>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1"/>
      <c r="BS84" s="31"/>
      <c r="BT84" s="31"/>
      <c r="BU84" s="31"/>
      <c r="BV84" s="31"/>
      <c r="BW84" s="31"/>
      <c r="BX84" s="31"/>
      <c r="BY84" s="31"/>
      <c r="BZ84" s="31"/>
      <c r="CA84" s="31"/>
      <c r="CB84" s="31"/>
      <c r="CC84" s="31"/>
      <c r="CD84" s="31"/>
      <c r="CE84" s="31"/>
      <c r="CF84" s="31"/>
      <c r="CG84" s="31"/>
      <c r="CH84" s="31"/>
      <c r="CI84" s="31"/>
      <c r="CJ84" s="31"/>
      <c r="CK84" s="31"/>
      <c r="CL84" s="31"/>
      <c r="CM84" s="31" t="s">
        <v>11</v>
      </c>
      <c r="CN84" s="182">
        <v>99999</v>
      </c>
      <c r="CO84" s="183">
        <v>99999</v>
      </c>
      <c r="CP84" s="183">
        <v>99999</v>
      </c>
      <c r="CQ84" s="183">
        <v>99999</v>
      </c>
      <c r="CR84" s="183">
        <v>99999</v>
      </c>
      <c r="CS84" s="183">
        <v>99999</v>
      </c>
      <c r="CT84" s="183">
        <v>99999</v>
      </c>
      <c r="CU84" s="183">
        <v>99999</v>
      </c>
      <c r="CV84" s="183">
        <v>99999</v>
      </c>
      <c r="CW84" s="183">
        <v>99999</v>
      </c>
      <c r="CX84" s="183">
        <v>99999</v>
      </c>
      <c r="CY84" s="183">
        <v>99999</v>
      </c>
      <c r="CZ84" s="183">
        <v>99999</v>
      </c>
      <c r="DA84" s="183">
        <v>99999</v>
      </c>
      <c r="DB84" s="183">
        <v>99999</v>
      </c>
      <c r="DC84" s="183">
        <v>99999</v>
      </c>
      <c r="DD84" s="183">
        <v>99999</v>
      </c>
      <c r="DE84" s="183">
        <v>99999</v>
      </c>
      <c r="DF84" s="183">
        <v>99999</v>
      </c>
      <c r="DG84" s="183">
        <v>99999</v>
      </c>
      <c r="DH84" s="183">
        <v>99999</v>
      </c>
      <c r="DI84" s="183">
        <v>99999</v>
      </c>
      <c r="DJ84" s="183">
        <v>99999</v>
      </c>
      <c r="DK84" s="183">
        <v>99999</v>
      </c>
      <c r="DL84" s="183">
        <v>99999</v>
      </c>
      <c r="DM84" s="183">
        <v>99999</v>
      </c>
      <c r="DN84" s="183">
        <v>99999</v>
      </c>
      <c r="DO84" s="183">
        <v>99999</v>
      </c>
      <c r="DP84" s="183">
        <v>99999</v>
      </c>
      <c r="DQ84" s="183">
        <v>99999</v>
      </c>
      <c r="DR84" s="183">
        <v>99999</v>
      </c>
      <c r="DS84" s="183">
        <v>99999</v>
      </c>
      <c r="DT84" s="183">
        <v>99999</v>
      </c>
      <c r="DU84" s="183">
        <v>99999</v>
      </c>
      <c r="DV84" s="183">
        <v>99999</v>
      </c>
      <c r="DW84" s="183">
        <v>99999</v>
      </c>
      <c r="DX84" s="183">
        <v>99999</v>
      </c>
      <c r="DY84" s="183">
        <v>99999</v>
      </c>
      <c r="DZ84" s="183">
        <v>99999</v>
      </c>
      <c r="EA84" s="183">
        <v>99999</v>
      </c>
      <c r="EB84" s="183">
        <v>99999</v>
      </c>
      <c r="EC84" s="183">
        <v>99999</v>
      </c>
      <c r="ED84" s="183">
        <v>99999</v>
      </c>
      <c r="EE84" s="183">
        <v>99999</v>
      </c>
      <c r="EF84" s="183">
        <v>99999</v>
      </c>
      <c r="EG84" s="183">
        <v>99999</v>
      </c>
      <c r="EH84" s="183">
        <v>99999</v>
      </c>
      <c r="EI84" s="183">
        <v>99999</v>
      </c>
      <c r="EJ84" s="183">
        <v>99999</v>
      </c>
      <c r="EK84" s="183">
        <v>99999</v>
      </c>
      <c r="EL84" s="183">
        <v>99999</v>
      </c>
      <c r="EM84" s="183">
        <v>99999</v>
      </c>
      <c r="EN84" s="183">
        <v>99999</v>
      </c>
      <c r="EO84" s="183">
        <v>99999</v>
      </c>
      <c r="EP84" s="183">
        <v>99999</v>
      </c>
      <c r="EQ84" s="183">
        <v>99999</v>
      </c>
      <c r="ER84" s="183">
        <v>99999</v>
      </c>
      <c r="ES84" s="183">
        <v>99999</v>
      </c>
      <c r="ET84" s="183">
        <v>99999</v>
      </c>
      <c r="EU84" s="183">
        <v>99999</v>
      </c>
      <c r="EV84" s="183">
        <v>99999</v>
      </c>
      <c r="EW84" s="183">
        <v>99999</v>
      </c>
      <c r="EX84" s="183">
        <v>99999</v>
      </c>
      <c r="EY84" s="183">
        <v>99999</v>
      </c>
      <c r="EZ84" s="183">
        <v>99999</v>
      </c>
      <c r="FA84" s="183">
        <v>99999</v>
      </c>
      <c r="FB84" s="183">
        <v>99999</v>
      </c>
      <c r="FC84" s="183">
        <v>99999</v>
      </c>
      <c r="FD84" s="183">
        <v>99999</v>
      </c>
      <c r="FE84" s="183">
        <v>99999</v>
      </c>
      <c r="FF84" s="183">
        <v>99999</v>
      </c>
      <c r="FG84" s="183">
        <v>99999</v>
      </c>
      <c r="FH84" s="183">
        <v>99999</v>
      </c>
      <c r="FI84" s="183">
        <v>99999</v>
      </c>
      <c r="FJ84" s="183">
        <v>99999</v>
      </c>
      <c r="FK84" s="183">
        <v>99999</v>
      </c>
      <c r="FL84" s="183">
        <v>99999</v>
      </c>
      <c r="FM84" s="183">
        <v>99999</v>
      </c>
      <c r="FN84" s="183">
        <v>99999</v>
      </c>
      <c r="FO84" s="183">
        <v>99999</v>
      </c>
      <c r="FP84" s="183">
        <v>99999</v>
      </c>
      <c r="FQ84" s="183">
        <v>99999</v>
      </c>
      <c r="FR84" s="183">
        <v>99999</v>
      </c>
      <c r="FS84" s="183">
        <v>99999</v>
      </c>
      <c r="FT84" s="183">
        <v>99999</v>
      </c>
      <c r="FU84" s="183">
        <v>99999</v>
      </c>
      <c r="FV84" s="183">
        <v>99999</v>
      </c>
      <c r="FW84" s="183">
        <v>99999</v>
      </c>
      <c r="FX84" s="183">
        <v>99999</v>
      </c>
      <c r="FY84" s="183">
        <v>99999</v>
      </c>
      <c r="FZ84" s="183">
        <v>99999</v>
      </c>
      <c r="GA84" s="183">
        <v>99999</v>
      </c>
      <c r="GB84" s="183">
        <v>99999</v>
      </c>
      <c r="GC84" s="183">
        <v>99999</v>
      </c>
      <c r="GD84" s="183">
        <v>99999</v>
      </c>
      <c r="GE84" s="183">
        <v>99999</v>
      </c>
      <c r="GF84" s="183">
        <v>99999</v>
      </c>
      <c r="GG84" s="183">
        <v>99999</v>
      </c>
      <c r="GH84" s="183">
        <v>99999</v>
      </c>
      <c r="GI84" s="132">
        <v>99999</v>
      </c>
      <c r="GJ84" s="132">
        <v>99999</v>
      </c>
      <c r="GK84" s="132">
        <v>99999</v>
      </c>
      <c r="GL84" s="132">
        <v>99999</v>
      </c>
      <c r="GM84" s="132">
        <v>99999</v>
      </c>
      <c r="GN84" s="132">
        <v>99999</v>
      </c>
      <c r="GO84" s="132">
        <v>99999</v>
      </c>
      <c r="GP84" s="132">
        <v>99999</v>
      </c>
      <c r="GQ84" s="28">
        <v>78</v>
      </c>
      <c r="GR84" s="128"/>
      <c r="GS84" s="55" t="str">
        <f t="shared" si="86"/>
        <v>NFS</v>
      </c>
      <c r="GT84" s="55" t="str">
        <f>IF(GX84&lt;$GV$1-1, FIND("?",SUBSTITUTE(GZ84,",","?",GX84+1))-1,"")</f>
        <v/>
      </c>
      <c r="GU84" s="29"/>
      <c r="GV84" s="56" t="str">
        <f t="shared" si="104"/>
        <v>,</v>
      </c>
      <c r="GW84" s="59" t="str">
        <f t="shared" si="102"/>
        <v>,</v>
      </c>
      <c r="GX84" s="29">
        <v>79</v>
      </c>
      <c r="GY84" s="5"/>
      <c r="GZ84" s="87" t="str">
        <f t="shared" si="73"/>
        <v/>
      </c>
      <c r="HA84" s="101" t="str">
        <v>0,0,0,0</v>
      </c>
      <c r="HB84" s="56">
        <f t="shared" si="66"/>
        <v>2</v>
      </c>
      <c r="HC84" s="56">
        <f t="shared" si="67"/>
        <v>4</v>
      </c>
      <c r="HD84" s="55">
        <f t="shared" si="79"/>
        <v>99999</v>
      </c>
      <c r="HE84" s="219">
        <f t="shared" si="87"/>
        <v>99999</v>
      </c>
      <c r="HF84" s="55">
        <f t="shared" si="88"/>
        <v>99999</v>
      </c>
      <c r="HG84" s="108" t="str">
        <f t="shared" si="89"/>
        <v>NFS</v>
      </c>
      <c r="HH84" s="85">
        <f t="shared" si="90"/>
        <v>0</v>
      </c>
      <c r="HI84" s="106" t="str">
        <f t="shared" si="91"/>
        <v/>
      </c>
      <c r="HJ84" s="29">
        <v>79</v>
      </c>
      <c r="HK84" s="85" t="str">
        <f t="shared" si="80"/>
        <v/>
      </c>
      <c r="HL84" s="85" t="str">
        <f t="shared" si="103"/>
        <v/>
      </c>
      <c r="HM84" s="55" t="str" cm="1">
        <f t="array" ref="HM84">IF(HJ84&lt;=$HH$1-1,IF(HK84&lt;&gt;HK83,INDEX($M$6:$GP$190,1,HL84+1),INDEX($M$6:$GP$190,MIN(HL84,HL83)+1,MAX(HL84,HL83)+1))+IF(HK84&lt;&gt;HK85,INDEX($M$6:$GP$190,1,HL84+1),0),"")</f>
        <v/>
      </c>
      <c r="HN84" s="29" t="str">
        <f>IF(HJ84&lt;=$HH$1-1,ROUND(#REF!,3)&amp;","&amp;#REF!,"")</f>
        <v/>
      </c>
      <c r="HO84" s="40"/>
      <c r="HP84" s="40"/>
      <c r="HQ84" s="40"/>
      <c r="HR84" s="40"/>
      <c r="HU84" s="75">
        <v>79</v>
      </c>
      <c r="HV84" s="77" t="str">
        <f t="shared" si="74"/>
        <v/>
      </c>
      <c r="HW84" s="78" t="str">
        <f t="shared" si="75"/>
        <v/>
      </c>
      <c r="HX84" s="88" t="str">
        <f t="shared" si="92"/>
        <v/>
      </c>
      <c r="HY84" s="68" t="str">
        <v>0,0,0,1</v>
      </c>
      <c r="HZ84" s="75">
        <f t="shared" si="68"/>
        <v>2</v>
      </c>
      <c r="IA84" s="75">
        <f t="shared" si="69"/>
        <v>4</v>
      </c>
      <c r="IB84" s="75">
        <f>_xlfn.NUMBERVALUE(IF(AND(HU84&lt;&gt;$HV$3,HU84&lt;=$HP$4),_xlfn.NUMBERVALUE(MID(HY84,1,HZ84-1)),99999))</f>
        <v>99999</v>
      </c>
      <c r="IC84" s="143">
        <f t="shared" si="93"/>
        <v>99999</v>
      </c>
      <c r="ID84" s="75">
        <f t="shared" si="105"/>
        <v>99999</v>
      </c>
      <c r="IE84" s="76">
        <f t="shared" si="94"/>
        <v>99999</v>
      </c>
      <c r="IF84" s="86">
        <f t="shared" si="76"/>
        <v>99999</v>
      </c>
      <c r="IG84" s="88">
        <f t="shared" si="77"/>
        <v>99999</v>
      </c>
      <c r="IH84" s="30">
        <f t="shared" si="95"/>
        <v>99999</v>
      </c>
      <c r="II84" s="55">
        <f t="shared" si="96"/>
        <v>99999</v>
      </c>
      <c r="IJ84" s="133" t="str">
        <f t="shared" si="78"/>
        <v>-</v>
      </c>
      <c r="IL84" s="146"/>
      <c r="IM84" s="146"/>
      <c r="IN84" s="146"/>
      <c r="IO84" s="141">
        <f t="shared" si="70"/>
        <v>99999</v>
      </c>
      <c r="IP84" s="75">
        <f t="shared" si="71"/>
        <v>99999</v>
      </c>
      <c r="IQ84" s="387">
        <f>IF(IO84=99999,99999, IF($HV$3&lt;&gt;IO84,IQ84, $HW$4))</f>
        <v>99999</v>
      </c>
      <c r="IR84" s="142">
        <f t="shared" si="97"/>
        <v>99999</v>
      </c>
      <c r="IS84" s="146"/>
      <c r="IT84" s="389"/>
      <c r="IU84" s="389"/>
      <c r="IV84" s="146"/>
      <c r="IW84" s="7">
        <v>79</v>
      </c>
      <c r="IX84" s="1" t="str">
        <f t="shared" si="98"/>
        <v/>
      </c>
      <c r="IY84" s="7" t="str">
        <f t="shared" si="99"/>
        <v/>
      </c>
      <c r="IZ84" s="223" t="str" cm="1">
        <f t="array" ref="IZ84">IF(IW84&lt;=$HH$1-1,
IF(IX84&lt;&gt;IX83,
INDEX($M$6:$GP$190,1,IY84+1),INDEX($M$6:$GP$190,MIN(IY84,IY83)+1,MAX(IY84,IY83)+1))+IF(IX84&lt;&gt;IX85,INDEX($M$6:$GP$190,1,IY84+1),0),"")</f>
        <v/>
      </c>
      <c r="JA84" s="7" t="str">
        <f t="shared" si="100"/>
        <v/>
      </c>
    </row>
    <row r="85" spans="1:261" ht="15" x14ac:dyDescent="0.2">
      <c r="A85" s="216"/>
      <c r="B85" s="1">
        <v>80</v>
      </c>
      <c r="C85" s="188">
        <f t="shared" si="83"/>
        <v>0</v>
      </c>
      <c r="K85" s="7"/>
      <c r="L85" s="291">
        <v>79</v>
      </c>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1"/>
      <c r="BS85" s="31"/>
      <c r="BT85" s="31"/>
      <c r="BU85" s="31"/>
      <c r="BV85" s="31"/>
      <c r="BW85" s="31"/>
      <c r="BX85" s="31"/>
      <c r="BY85" s="31"/>
      <c r="BZ85" s="31"/>
      <c r="CA85" s="31"/>
      <c r="CB85" s="31"/>
      <c r="CC85" s="31"/>
      <c r="CD85" s="31"/>
      <c r="CE85" s="31"/>
      <c r="CF85" s="31"/>
      <c r="CG85" s="31"/>
      <c r="CH85" s="31"/>
      <c r="CI85" s="31"/>
      <c r="CJ85" s="31"/>
      <c r="CK85" s="31"/>
      <c r="CL85" s="31"/>
      <c r="CM85" s="31"/>
      <c r="CN85" s="31" t="s">
        <v>11</v>
      </c>
      <c r="CO85" s="183">
        <v>99999</v>
      </c>
      <c r="CP85" s="183">
        <v>99999</v>
      </c>
      <c r="CQ85" s="183">
        <v>99999</v>
      </c>
      <c r="CR85" s="183">
        <v>99999</v>
      </c>
      <c r="CS85" s="183">
        <v>99999</v>
      </c>
      <c r="CT85" s="183">
        <v>99999</v>
      </c>
      <c r="CU85" s="183">
        <v>99999</v>
      </c>
      <c r="CV85" s="183">
        <v>99999</v>
      </c>
      <c r="CW85" s="183">
        <v>99999</v>
      </c>
      <c r="CX85" s="183">
        <v>99999</v>
      </c>
      <c r="CY85" s="183">
        <v>99999</v>
      </c>
      <c r="CZ85" s="183">
        <v>99999</v>
      </c>
      <c r="DA85" s="183">
        <v>99999</v>
      </c>
      <c r="DB85" s="183">
        <v>99999</v>
      </c>
      <c r="DC85" s="183">
        <v>99999</v>
      </c>
      <c r="DD85" s="183">
        <v>99999</v>
      </c>
      <c r="DE85" s="183">
        <v>99999</v>
      </c>
      <c r="DF85" s="183">
        <v>99999</v>
      </c>
      <c r="DG85" s="183">
        <v>99999</v>
      </c>
      <c r="DH85" s="183">
        <v>99999</v>
      </c>
      <c r="DI85" s="183">
        <v>99999</v>
      </c>
      <c r="DJ85" s="183">
        <v>99999</v>
      </c>
      <c r="DK85" s="183">
        <v>99999</v>
      </c>
      <c r="DL85" s="183">
        <v>99999</v>
      </c>
      <c r="DM85" s="183">
        <v>99999</v>
      </c>
      <c r="DN85" s="183">
        <v>99999</v>
      </c>
      <c r="DO85" s="183">
        <v>99999</v>
      </c>
      <c r="DP85" s="183">
        <v>99999</v>
      </c>
      <c r="DQ85" s="183">
        <v>99999</v>
      </c>
      <c r="DR85" s="183">
        <v>99999</v>
      </c>
      <c r="DS85" s="183">
        <v>99999</v>
      </c>
      <c r="DT85" s="183">
        <v>99999</v>
      </c>
      <c r="DU85" s="183">
        <v>99999</v>
      </c>
      <c r="DV85" s="183">
        <v>99999</v>
      </c>
      <c r="DW85" s="183">
        <v>99999</v>
      </c>
      <c r="DX85" s="183">
        <v>99999</v>
      </c>
      <c r="DY85" s="183">
        <v>99999</v>
      </c>
      <c r="DZ85" s="183">
        <v>99999</v>
      </c>
      <c r="EA85" s="183">
        <v>99999</v>
      </c>
      <c r="EB85" s="183">
        <v>99999</v>
      </c>
      <c r="EC85" s="183">
        <v>99999</v>
      </c>
      <c r="ED85" s="183">
        <v>99999</v>
      </c>
      <c r="EE85" s="183">
        <v>99999</v>
      </c>
      <c r="EF85" s="183">
        <v>99999</v>
      </c>
      <c r="EG85" s="183">
        <v>99999</v>
      </c>
      <c r="EH85" s="183">
        <v>99999</v>
      </c>
      <c r="EI85" s="183">
        <v>99999</v>
      </c>
      <c r="EJ85" s="183">
        <v>99999</v>
      </c>
      <c r="EK85" s="183">
        <v>99999</v>
      </c>
      <c r="EL85" s="183">
        <v>99999</v>
      </c>
      <c r="EM85" s="183">
        <v>99999</v>
      </c>
      <c r="EN85" s="183">
        <v>99999</v>
      </c>
      <c r="EO85" s="183">
        <v>99999</v>
      </c>
      <c r="EP85" s="183">
        <v>99999</v>
      </c>
      <c r="EQ85" s="183">
        <v>99999</v>
      </c>
      <c r="ER85" s="183">
        <v>99999</v>
      </c>
      <c r="ES85" s="183">
        <v>99999</v>
      </c>
      <c r="ET85" s="183">
        <v>99999</v>
      </c>
      <c r="EU85" s="183">
        <v>99999</v>
      </c>
      <c r="EV85" s="183">
        <v>99999</v>
      </c>
      <c r="EW85" s="183">
        <v>99999</v>
      </c>
      <c r="EX85" s="183">
        <v>99999</v>
      </c>
      <c r="EY85" s="183">
        <v>99999</v>
      </c>
      <c r="EZ85" s="183">
        <v>99999</v>
      </c>
      <c r="FA85" s="183">
        <v>99999</v>
      </c>
      <c r="FB85" s="183">
        <v>99999</v>
      </c>
      <c r="FC85" s="183">
        <v>99999</v>
      </c>
      <c r="FD85" s="183">
        <v>99999</v>
      </c>
      <c r="FE85" s="183">
        <v>99999</v>
      </c>
      <c r="FF85" s="183">
        <v>99999</v>
      </c>
      <c r="FG85" s="183">
        <v>99999</v>
      </c>
      <c r="FH85" s="183">
        <v>99999</v>
      </c>
      <c r="FI85" s="183">
        <v>99999</v>
      </c>
      <c r="FJ85" s="183">
        <v>99999</v>
      </c>
      <c r="FK85" s="183">
        <v>99999</v>
      </c>
      <c r="FL85" s="183">
        <v>99999</v>
      </c>
      <c r="FM85" s="183">
        <v>99999</v>
      </c>
      <c r="FN85" s="183">
        <v>99999</v>
      </c>
      <c r="FO85" s="183">
        <v>99999</v>
      </c>
      <c r="FP85" s="183">
        <v>99999</v>
      </c>
      <c r="FQ85" s="183">
        <v>99999</v>
      </c>
      <c r="FR85" s="183">
        <v>99999</v>
      </c>
      <c r="FS85" s="183">
        <v>99999</v>
      </c>
      <c r="FT85" s="183">
        <v>99999</v>
      </c>
      <c r="FU85" s="183">
        <v>99999</v>
      </c>
      <c r="FV85" s="183">
        <v>99999</v>
      </c>
      <c r="FW85" s="183">
        <v>99999</v>
      </c>
      <c r="FX85" s="183">
        <v>99999</v>
      </c>
      <c r="FY85" s="183">
        <v>99999</v>
      </c>
      <c r="FZ85" s="183">
        <v>99999</v>
      </c>
      <c r="GA85" s="183">
        <v>99999</v>
      </c>
      <c r="GB85" s="183">
        <v>99999</v>
      </c>
      <c r="GC85" s="183">
        <v>99999</v>
      </c>
      <c r="GD85" s="183">
        <v>99999</v>
      </c>
      <c r="GE85" s="183">
        <v>99999</v>
      </c>
      <c r="GF85" s="183">
        <v>99999</v>
      </c>
      <c r="GG85" s="183">
        <v>99999</v>
      </c>
      <c r="GH85" s="183">
        <v>99999</v>
      </c>
      <c r="GI85" s="132">
        <v>99999</v>
      </c>
      <c r="GJ85" s="132">
        <v>99999</v>
      </c>
      <c r="GK85" s="132">
        <v>99999</v>
      </c>
      <c r="GL85" s="132">
        <v>99999</v>
      </c>
      <c r="GM85" s="132">
        <v>99999</v>
      </c>
      <c r="GN85" s="132">
        <v>99999</v>
      </c>
      <c r="GO85" s="132">
        <v>99999</v>
      </c>
      <c r="GP85" s="132">
        <v>99999</v>
      </c>
      <c r="GQ85" s="28">
        <v>79</v>
      </c>
      <c r="GR85" s="128"/>
      <c r="GS85" s="55" t="str">
        <f t="shared" ref="GS85:GS148" si="106">IF(GX85&lt;=$GV$1-1,FIND(","&amp;$GV$3&amp;",",GZ85)+LEN($GV$3)+2,"NFS")</f>
        <v>NFS</v>
      </c>
      <c r="GT85" s="55" t="str">
        <f t="shared" ref="GT85:GT148" si="107">IF(GX85&lt;$GV$1-1, FIND("?",SUBSTITUTE(GZ85,",","?",GX85+1))-1,"")</f>
        <v/>
      </c>
      <c r="GU85" s="29"/>
      <c r="GV85" s="56" t="str">
        <f t="shared" si="104"/>
        <v>,</v>
      </c>
      <c r="GW85" s="59" t="str">
        <f t="shared" si="102"/>
        <v>,</v>
      </c>
      <c r="GX85" s="29">
        <v>80</v>
      </c>
      <c r="GY85" s="5"/>
      <c r="GZ85" s="87" t="str">
        <f t="shared" si="73"/>
        <v/>
      </c>
      <c r="HA85" s="101" t="str">
        <v>0,0,0,0</v>
      </c>
      <c r="HB85" s="56">
        <f t="shared" si="66"/>
        <v>2</v>
      </c>
      <c r="HC85" s="56">
        <f t="shared" si="67"/>
        <v>4</v>
      </c>
      <c r="HD85" s="55">
        <f t="shared" si="79"/>
        <v>99999</v>
      </c>
      <c r="HE85" s="219">
        <f t="shared" si="87"/>
        <v>99999</v>
      </c>
      <c r="HF85" s="55">
        <f t="shared" si="88"/>
        <v>99999</v>
      </c>
      <c r="HG85" s="108" t="str">
        <f t="shared" si="89"/>
        <v>NFS</v>
      </c>
      <c r="HH85" s="85">
        <f t="shared" si="90"/>
        <v>0</v>
      </c>
      <c r="HI85" s="106" t="str">
        <f t="shared" si="91"/>
        <v/>
      </c>
      <c r="HJ85" s="29">
        <v>80</v>
      </c>
      <c r="HK85" s="85" t="str">
        <f t="shared" si="80"/>
        <v/>
      </c>
      <c r="HL85" s="85" t="str">
        <f t="shared" si="103"/>
        <v/>
      </c>
      <c r="HM85" s="55" t="str" cm="1">
        <f t="array" ref="HM85">IF(HJ85&lt;=$HH$1-1,IF(HK85&lt;&gt;HK84,INDEX($M$6:$GP$190,1,HL85+1),INDEX($M$6:$GP$190,MIN(HL85,HL84)+1,MAX(HL85,HL84)+1))+IF(HK85&lt;&gt;HK86,INDEX($M$6:$GP$190,1,HL85+1),0),"")</f>
        <v/>
      </c>
      <c r="HN85" s="29" t="str">
        <f>IF(HJ85&lt;=$HH$1-1,ROUND(#REF!,3)&amp;","&amp;#REF!,"")</f>
        <v/>
      </c>
      <c r="HO85" s="40"/>
      <c r="HP85" s="40"/>
      <c r="HQ85" s="40"/>
      <c r="HR85" s="40"/>
      <c r="HU85" s="75">
        <v>80</v>
      </c>
      <c r="HV85" s="77" t="str">
        <f t="shared" si="74"/>
        <v/>
      </c>
      <c r="HW85" s="78" t="str">
        <f t="shared" si="75"/>
        <v/>
      </c>
      <c r="HX85" s="88" t="str">
        <f t="shared" si="92"/>
        <v/>
      </c>
      <c r="HY85" s="68" t="str">
        <v>0,0,0,1</v>
      </c>
      <c r="HZ85" s="75">
        <f t="shared" si="68"/>
        <v>2</v>
      </c>
      <c r="IA85" s="75">
        <f t="shared" si="69"/>
        <v>4</v>
      </c>
      <c r="IB85" s="75">
        <f t="shared" ref="IB85:IB148" si="108">_xlfn.NUMBERVALUE(IF(AND(HU85&lt;&gt;$HV$3,HU85&lt;=$HP$4),_xlfn.NUMBERVALUE(MID(HY85,1,HZ85-1)),99999))</f>
        <v>99999</v>
      </c>
      <c r="IC85" s="143">
        <f t="shared" si="93"/>
        <v>99999</v>
      </c>
      <c r="ID85" s="75">
        <f t="shared" si="105"/>
        <v>99999</v>
      </c>
      <c r="IE85" s="76">
        <f t="shared" si="94"/>
        <v>99999</v>
      </c>
      <c r="IF85" s="86">
        <f t="shared" si="76"/>
        <v>99999</v>
      </c>
      <c r="IG85" s="88">
        <f t="shared" si="77"/>
        <v>99999</v>
      </c>
      <c r="IH85" s="30">
        <f t="shared" si="95"/>
        <v>99999</v>
      </c>
      <c r="II85" s="55">
        <f t="shared" si="96"/>
        <v>99999</v>
      </c>
      <c r="IJ85" s="133" t="str">
        <f t="shared" si="78"/>
        <v>-</v>
      </c>
      <c r="IL85" s="146"/>
      <c r="IM85" s="146"/>
      <c r="IN85" s="146"/>
      <c r="IO85" s="141">
        <f t="shared" si="70"/>
        <v>99999</v>
      </c>
      <c r="IP85" s="75">
        <f t="shared" si="71"/>
        <v>99999</v>
      </c>
      <c r="IQ85" s="387" t="str">
        <f t="shared" ref="IQ85:IQ116" si="109">IF(IO85=99999,"-", IF($HV$3&lt;&gt;IO85,IQ85, $HW$4))</f>
        <v>-</v>
      </c>
      <c r="IR85" s="142">
        <f t="shared" si="97"/>
        <v>99999</v>
      </c>
      <c r="IS85" s="146"/>
      <c r="IT85" s="389"/>
      <c r="IU85" s="389"/>
      <c r="IV85" s="146"/>
      <c r="IW85" s="7">
        <v>80</v>
      </c>
      <c r="IX85" s="1" t="str">
        <f t="shared" si="98"/>
        <v/>
      </c>
      <c r="IY85" s="7" t="str">
        <f t="shared" si="99"/>
        <v/>
      </c>
      <c r="IZ85" s="223" t="str" cm="1">
        <f t="array" ref="IZ85">IF(IW85&lt;=$HH$1-1,
IF(IX85&lt;&gt;IX84,
INDEX($M$6:$GP$190,1,IY85+1),INDEX($M$6:$GP$190,MIN(IY85,IY84)+1,MAX(IY85,IY84)+1))+IF(IX85&lt;&gt;IX86,INDEX($M$6:$GP$190,1,IY85+1),0),"")</f>
        <v/>
      </c>
      <c r="JA85" s="7" t="str">
        <f t="shared" si="100"/>
        <v/>
      </c>
    </row>
    <row r="86" spans="1:261" ht="15" x14ac:dyDescent="0.2">
      <c r="A86" s="216"/>
      <c r="B86" s="1">
        <v>81</v>
      </c>
      <c r="C86" s="188">
        <f t="shared" si="83"/>
        <v>0</v>
      </c>
      <c r="K86" s="7"/>
      <c r="L86" s="291">
        <v>80</v>
      </c>
      <c r="BR86" s="1"/>
      <c r="BS86" s="1"/>
      <c r="BT86" s="1"/>
      <c r="BU86" s="1"/>
      <c r="BV86" s="1"/>
      <c r="BW86" s="1"/>
      <c r="BX86" s="1"/>
      <c r="BY86" s="1"/>
      <c r="BZ86" s="1"/>
      <c r="CA86" s="1"/>
      <c r="CB86" s="1"/>
      <c r="CC86" s="1"/>
      <c r="CD86" s="1"/>
      <c r="CE86" s="1"/>
      <c r="CF86" s="1"/>
      <c r="CG86" s="1"/>
      <c r="CH86" s="1"/>
      <c r="CI86" s="1"/>
      <c r="CJ86" s="1"/>
      <c r="CL86" s="1"/>
      <c r="CM86" s="1"/>
      <c r="CN86" s="31"/>
      <c r="CO86" s="31" t="s">
        <v>11</v>
      </c>
      <c r="CP86" s="183">
        <v>99999</v>
      </c>
      <c r="CQ86" s="183">
        <v>99999</v>
      </c>
      <c r="CR86" s="183">
        <v>99999</v>
      </c>
      <c r="CS86" s="183">
        <v>99999</v>
      </c>
      <c r="CT86" s="183">
        <v>99999</v>
      </c>
      <c r="CU86" s="183">
        <v>99999</v>
      </c>
      <c r="CV86" s="183">
        <v>99999</v>
      </c>
      <c r="CW86" s="183">
        <v>99999</v>
      </c>
      <c r="CX86" s="183">
        <v>99999</v>
      </c>
      <c r="CY86" s="183">
        <v>99999</v>
      </c>
      <c r="CZ86" s="183">
        <v>99999</v>
      </c>
      <c r="DA86" s="183">
        <v>99999</v>
      </c>
      <c r="DB86" s="183">
        <v>99999</v>
      </c>
      <c r="DC86" s="183">
        <v>99999</v>
      </c>
      <c r="DD86" s="183">
        <v>99999</v>
      </c>
      <c r="DE86" s="183">
        <v>99999</v>
      </c>
      <c r="DF86" s="183">
        <v>99999</v>
      </c>
      <c r="DG86" s="183">
        <v>99999</v>
      </c>
      <c r="DH86" s="183">
        <v>99999</v>
      </c>
      <c r="DI86" s="183">
        <v>99999</v>
      </c>
      <c r="DJ86" s="183">
        <v>99999</v>
      </c>
      <c r="DK86" s="183">
        <v>99999</v>
      </c>
      <c r="DL86" s="183">
        <v>99999</v>
      </c>
      <c r="DM86" s="183">
        <v>99999</v>
      </c>
      <c r="DN86" s="183">
        <v>99999</v>
      </c>
      <c r="DO86" s="183">
        <v>99999</v>
      </c>
      <c r="DP86" s="183">
        <v>99999</v>
      </c>
      <c r="DQ86" s="183">
        <v>99999</v>
      </c>
      <c r="DR86" s="183">
        <v>99999</v>
      </c>
      <c r="DS86" s="183">
        <v>99999</v>
      </c>
      <c r="DT86" s="183">
        <v>99999</v>
      </c>
      <c r="DU86" s="183">
        <v>99999</v>
      </c>
      <c r="DV86" s="183">
        <v>99999</v>
      </c>
      <c r="DW86" s="183">
        <v>99999</v>
      </c>
      <c r="DX86" s="183">
        <v>99999</v>
      </c>
      <c r="DY86" s="183">
        <v>99999</v>
      </c>
      <c r="DZ86" s="183">
        <v>99999</v>
      </c>
      <c r="EA86" s="183">
        <v>99999</v>
      </c>
      <c r="EB86" s="183">
        <v>99999</v>
      </c>
      <c r="EC86" s="183">
        <v>99999</v>
      </c>
      <c r="ED86" s="183">
        <v>99999</v>
      </c>
      <c r="EE86" s="183">
        <v>99999</v>
      </c>
      <c r="EF86" s="183">
        <v>99999</v>
      </c>
      <c r="EG86" s="183">
        <v>99999</v>
      </c>
      <c r="EH86" s="183">
        <v>99999</v>
      </c>
      <c r="EI86" s="183">
        <v>99999</v>
      </c>
      <c r="EJ86" s="183">
        <v>99999</v>
      </c>
      <c r="EK86" s="183">
        <v>99999</v>
      </c>
      <c r="EL86" s="183">
        <v>99999</v>
      </c>
      <c r="EM86" s="183">
        <v>99999</v>
      </c>
      <c r="EN86" s="183">
        <v>99999</v>
      </c>
      <c r="EO86" s="183">
        <v>99999</v>
      </c>
      <c r="EP86" s="183">
        <v>99999</v>
      </c>
      <c r="EQ86" s="183">
        <v>99999</v>
      </c>
      <c r="ER86" s="183">
        <v>99999</v>
      </c>
      <c r="ES86" s="183">
        <v>99999</v>
      </c>
      <c r="ET86" s="183">
        <v>99999</v>
      </c>
      <c r="EU86" s="183">
        <v>99999</v>
      </c>
      <c r="EV86" s="183">
        <v>99999</v>
      </c>
      <c r="EW86" s="183">
        <v>99999</v>
      </c>
      <c r="EX86" s="183">
        <v>99999</v>
      </c>
      <c r="EY86" s="183">
        <v>99999</v>
      </c>
      <c r="EZ86" s="183">
        <v>99999</v>
      </c>
      <c r="FA86" s="183">
        <v>99999</v>
      </c>
      <c r="FB86" s="183">
        <v>99999</v>
      </c>
      <c r="FC86" s="183">
        <v>99999</v>
      </c>
      <c r="FD86" s="183">
        <v>99999</v>
      </c>
      <c r="FE86" s="183">
        <v>99999</v>
      </c>
      <c r="FF86" s="183">
        <v>99999</v>
      </c>
      <c r="FG86" s="183">
        <v>99999</v>
      </c>
      <c r="FH86" s="183">
        <v>99999</v>
      </c>
      <c r="FI86" s="183">
        <v>99999</v>
      </c>
      <c r="FJ86" s="183">
        <v>99999</v>
      </c>
      <c r="FK86" s="183">
        <v>99999</v>
      </c>
      <c r="FL86" s="183">
        <v>99999</v>
      </c>
      <c r="FM86" s="183">
        <v>99999</v>
      </c>
      <c r="FN86" s="183">
        <v>99999</v>
      </c>
      <c r="FO86" s="183">
        <v>99999</v>
      </c>
      <c r="FP86" s="183">
        <v>99999</v>
      </c>
      <c r="FQ86" s="183">
        <v>99999</v>
      </c>
      <c r="FR86" s="183">
        <v>99999</v>
      </c>
      <c r="FS86" s="183">
        <v>99999</v>
      </c>
      <c r="FT86" s="183">
        <v>99999</v>
      </c>
      <c r="FU86" s="183">
        <v>99999</v>
      </c>
      <c r="FV86" s="183">
        <v>99999</v>
      </c>
      <c r="FW86" s="183">
        <v>99999</v>
      </c>
      <c r="FX86" s="183">
        <v>99999</v>
      </c>
      <c r="FY86" s="183">
        <v>99999</v>
      </c>
      <c r="FZ86" s="183">
        <v>99999</v>
      </c>
      <c r="GA86" s="183">
        <v>99999</v>
      </c>
      <c r="GB86" s="183">
        <v>99999</v>
      </c>
      <c r="GC86" s="183">
        <v>99999</v>
      </c>
      <c r="GD86" s="183">
        <v>99999</v>
      </c>
      <c r="GE86" s="183">
        <v>99999</v>
      </c>
      <c r="GF86" s="183">
        <v>99999</v>
      </c>
      <c r="GG86" s="183">
        <v>99999</v>
      </c>
      <c r="GH86" s="183">
        <v>99999</v>
      </c>
      <c r="GI86" s="132">
        <v>99999</v>
      </c>
      <c r="GJ86" s="132">
        <v>99999</v>
      </c>
      <c r="GK86" s="132">
        <v>99999</v>
      </c>
      <c r="GL86" s="132">
        <v>99999</v>
      </c>
      <c r="GM86" s="132">
        <v>99999</v>
      </c>
      <c r="GN86" s="132">
        <v>99999</v>
      </c>
      <c r="GO86" s="132">
        <v>99999</v>
      </c>
      <c r="GP86" s="132">
        <v>99999</v>
      </c>
      <c r="GQ86" s="28">
        <v>80</v>
      </c>
      <c r="GR86" s="128"/>
      <c r="GS86" s="55" t="str">
        <f t="shared" si="106"/>
        <v>NFS</v>
      </c>
      <c r="GT86" s="55" t="str">
        <f t="shared" si="107"/>
        <v/>
      </c>
      <c r="GU86" s="29"/>
      <c r="GV86" s="56" t="str">
        <f t="shared" si="104"/>
        <v>,</v>
      </c>
      <c r="GW86" s="59" t="str">
        <f t="shared" si="102"/>
        <v>,</v>
      </c>
      <c r="GX86" s="29">
        <v>81</v>
      </c>
      <c r="GY86" s="5"/>
      <c r="GZ86" s="87" t="str">
        <f t="shared" si="73"/>
        <v/>
      </c>
      <c r="HA86" s="101" t="str">
        <v>0,0,0,0</v>
      </c>
      <c r="HB86" s="56">
        <f t="shared" si="66"/>
        <v>2</v>
      </c>
      <c r="HC86" s="56">
        <f t="shared" si="67"/>
        <v>4</v>
      </c>
      <c r="HD86" s="55">
        <f t="shared" si="79"/>
        <v>99999</v>
      </c>
      <c r="HE86" s="219">
        <f t="shared" si="87"/>
        <v>99999</v>
      </c>
      <c r="HF86" s="55">
        <f t="shared" si="88"/>
        <v>99999</v>
      </c>
      <c r="HG86" s="108" t="str">
        <f t="shared" si="89"/>
        <v>NFS</v>
      </c>
      <c r="HH86" s="85">
        <f t="shared" si="90"/>
        <v>0</v>
      </c>
      <c r="HI86" s="106" t="str">
        <f t="shared" si="91"/>
        <v/>
      </c>
      <c r="HJ86" s="29">
        <v>81</v>
      </c>
      <c r="HK86" s="85" t="str">
        <f t="shared" si="80"/>
        <v/>
      </c>
      <c r="HL86" s="85" t="str">
        <f t="shared" si="103"/>
        <v/>
      </c>
      <c r="HM86" s="55" t="str" cm="1">
        <f t="array" ref="HM86">IF(HJ86&lt;=$HH$1-1,IF(HK86&lt;&gt;HK85,INDEX($M$6:$GP$190,1,HL86+1),INDEX($M$6:$GP$190,MIN(HL86,HL85)+1,MAX(HL86,HL85)+1))+IF(HK86&lt;&gt;HK87,INDEX($M$6:$GP$190,1,HL86+1),0),"")</f>
        <v/>
      </c>
      <c r="HN86" s="29" t="str">
        <f>IF(HJ86&lt;=$HH$1-1,ROUND(#REF!,3)&amp;","&amp;#REF!,"")</f>
        <v/>
      </c>
      <c r="HO86" s="40"/>
      <c r="HP86" s="40"/>
      <c r="HQ86" s="40"/>
      <c r="HR86" s="40"/>
      <c r="HU86" s="75">
        <v>81</v>
      </c>
      <c r="HV86" s="77" t="str">
        <f t="shared" si="74"/>
        <v/>
      </c>
      <c r="HW86" s="78" t="str">
        <f t="shared" si="75"/>
        <v/>
      </c>
      <c r="HX86" s="88" t="str">
        <f t="shared" si="92"/>
        <v/>
      </c>
      <c r="HY86" s="68" t="str">
        <v>0,0,0,1</v>
      </c>
      <c r="HZ86" s="75">
        <f t="shared" si="68"/>
        <v>2</v>
      </c>
      <c r="IA86" s="75">
        <f t="shared" si="69"/>
        <v>4</v>
      </c>
      <c r="IB86" s="75">
        <f t="shared" si="108"/>
        <v>99999</v>
      </c>
      <c r="IC86" s="143">
        <f t="shared" si="93"/>
        <v>99999</v>
      </c>
      <c r="ID86" s="75">
        <f t="shared" si="105"/>
        <v>99999</v>
      </c>
      <c r="IE86" s="76">
        <f t="shared" si="94"/>
        <v>99999</v>
      </c>
      <c r="IF86" s="86">
        <f t="shared" si="76"/>
        <v>99999</v>
      </c>
      <c r="IG86" s="88">
        <f t="shared" si="77"/>
        <v>99999</v>
      </c>
      <c r="IH86" s="30">
        <f t="shared" si="95"/>
        <v>99999</v>
      </c>
      <c r="II86" s="55">
        <f t="shared" si="96"/>
        <v>99999</v>
      </c>
      <c r="IJ86" s="133" t="str">
        <f t="shared" si="78"/>
        <v>-</v>
      </c>
      <c r="IL86" s="146"/>
      <c r="IM86" s="146"/>
      <c r="IN86" s="146"/>
      <c r="IO86" s="141">
        <f t="shared" si="70"/>
        <v>99999</v>
      </c>
      <c r="IP86" s="75">
        <f t="shared" si="71"/>
        <v>99999</v>
      </c>
      <c r="IQ86" s="387" t="str">
        <f t="shared" si="109"/>
        <v>-</v>
      </c>
      <c r="IR86" s="142">
        <f t="shared" si="97"/>
        <v>99999</v>
      </c>
      <c r="IS86" s="146"/>
      <c r="IT86" s="389"/>
      <c r="IU86" s="389"/>
      <c r="IV86" s="146"/>
      <c r="IW86" s="7">
        <v>81</v>
      </c>
      <c r="IX86" s="1" t="str">
        <f t="shared" si="98"/>
        <v/>
      </c>
      <c r="IY86" s="7" t="str">
        <f t="shared" si="99"/>
        <v/>
      </c>
      <c r="IZ86" s="223" t="str" cm="1">
        <f t="array" ref="IZ86">IF(IW86&lt;=$HH$1-1,
IF(IX86&lt;&gt;IX85,
INDEX($M$6:$GP$190,1,IY86+1),INDEX($M$6:$GP$190,MIN(IY86,IY85)+1,MAX(IY86,IY85)+1))+IF(IX86&lt;&gt;IX87,INDEX($M$6:$GP$190,1,IY86+1),0),"")</f>
        <v/>
      </c>
      <c r="JA86" s="7" t="str">
        <f t="shared" si="100"/>
        <v/>
      </c>
    </row>
    <row r="87" spans="1:261" ht="15" x14ac:dyDescent="0.2">
      <c r="A87" s="216"/>
      <c r="B87" s="1">
        <v>82</v>
      </c>
      <c r="C87" s="188">
        <f t="shared" si="83"/>
        <v>0</v>
      </c>
      <c r="K87" s="7"/>
      <c r="L87" s="291">
        <v>81</v>
      </c>
      <c r="BR87" s="1"/>
      <c r="BS87" s="1"/>
      <c r="BT87" s="1"/>
      <c r="BU87" s="1"/>
      <c r="BV87" s="1"/>
      <c r="BW87" s="1"/>
      <c r="BX87" s="1"/>
      <c r="BY87" s="1"/>
      <c r="BZ87" s="1"/>
      <c r="CA87" s="1"/>
      <c r="CB87" s="1"/>
      <c r="CC87" s="1"/>
      <c r="CD87" s="1"/>
      <c r="CE87" s="1"/>
      <c r="CF87" s="1"/>
      <c r="CG87" s="1"/>
      <c r="CH87" s="1"/>
      <c r="CI87" s="1"/>
      <c r="CJ87" s="1"/>
      <c r="CL87" s="1"/>
      <c r="CM87" s="1"/>
      <c r="CN87" s="1"/>
      <c r="CO87" s="31"/>
      <c r="CP87" s="31" t="s">
        <v>11</v>
      </c>
      <c r="CQ87" s="183">
        <v>99999</v>
      </c>
      <c r="CR87" s="183">
        <v>99999</v>
      </c>
      <c r="CS87" s="183">
        <v>99999</v>
      </c>
      <c r="CT87" s="183">
        <v>99999</v>
      </c>
      <c r="CU87" s="183">
        <v>99999</v>
      </c>
      <c r="CV87" s="183">
        <v>99999</v>
      </c>
      <c r="CW87" s="183">
        <v>99999</v>
      </c>
      <c r="CX87" s="183">
        <v>99999</v>
      </c>
      <c r="CY87" s="183">
        <v>99999</v>
      </c>
      <c r="CZ87" s="183">
        <v>99999</v>
      </c>
      <c r="DA87" s="183">
        <v>99999</v>
      </c>
      <c r="DB87" s="183">
        <v>99999</v>
      </c>
      <c r="DC87" s="183">
        <v>99999</v>
      </c>
      <c r="DD87" s="183">
        <v>99999</v>
      </c>
      <c r="DE87" s="183">
        <v>99999</v>
      </c>
      <c r="DF87" s="183">
        <v>99999</v>
      </c>
      <c r="DG87" s="183">
        <v>99999</v>
      </c>
      <c r="DH87" s="183">
        <v>99999</v>
      </c>
      <c r="DI87" s="183">
        <v>99999</v>
      </c>
      <c r="DJ87" s="183">
        <v>99999</v>
      </c>
      <c r="DK87" s="183">
        <v>99999</v>
      </c>
      <c r="DL87" s="183">
        <v>99999</v>
      </c>
      <c r="DM87" s="183">
        <v>99999</v>
      </c>
      <c r="DN87" s="183">
        <v>99999</v>
      </c>
      <c r="DO87" s="183">
        <v>99999</v>
      </c>
      <c r="DP87" s="183">
        <v>99999</v>
      </c>
      <c r="DQ87" s="183">
        <v>99999</v>
      </c>
      <c r="DR87" s="183">
        <v>99999</v>
      </c>
      <c r="DS87" s="183">
        <v>99999</v>
      </c>
      <c r="DT87" s="183">
        <v>99999</v>
      </c>
      <c r="DU87" s="183">
        <v>99999</v>
      </c>
      <c r="DV87" s="183">
        <v>99999</v>
      </c>
      <c r="DW87" s="183">
        <v>99999</v>
      </c>
      <c r="DX87" s="183">
        <v>99999</v>
      </c>
      <c r="DY87" s="183">
        <v>99999</v>
      </c>
      <c r="DZ87" s="183">
        <v>99999</v>
      </c>
      <c r="EA87" s="183">
        <v>99999</v>
      </c>
      <c r="EB87" s="183">
        <v>99999</v>
      </c>
      <c r="EC87" s="183">
        <v>99999</v>
      </c>
      <c r="ED87" s="183">
        <v>99999</v>
      </c>
      <c r="EE87" s="183">
        <v>99999</v>
      </c>
      <c r="EF87" s="183">
        <v>99999</v>
      </c>
      <c r="EG87" s="183">
        <v>99999</v>
      </c>
      <c r="EH87" s="183">
        <v>99999</v>
      </c>
      <c r="EI87" s="183">
        <v>99999</v>
      </c>
      <c r="EJ87" s="183">
        <v>99999</v>
      </c>
      <c r="EK87" s="183">
        <v>99999</v>
      </c>
      <c r="EL87" s="183">
        <v>99999</v>
      </c>
      <c r="EM87" s="183">
        <v>99999</v>
      </c>
      <c r="EN87" s="183">
        <v>99999</v>
      </c>
      <c r="EO87" s="183">
        <v>99999</v>
      </c>
      <c r="EP87" s="183">
        <v>99999</v>
      </c>
      <c r="EQ87" s="183">
        <v>99999</v>
      </c>
      <c r="ER87" s="183">
        <v>99999</v>
      </c>
      <c r="ES87" s="183">
        <v>99999</v>
      </c>
      <c r="ET87" s="183">
        <v>99999</v>
      </c>
      <c r="EU87" s="183">
        <v>99999</v>
      </c>
      <c r="EV87" s="183">
        <v>99999</v>
      </c>
      <c r="EW87" s="183">
        <v>99999</v>
      </c>
      <c r="EX87" s="183">
        <v>99999</v>
      </c>
      <c r="EY87" s="183">
        <v>99999</v>
      </c>
      <c r="EZ87" s="183">
        <v>99999</v>
      </c>
      <c r="FA87" s="183">
        <v>99999</v>
      </c>
      <c r="FB87" s="183">
        <v>99999</v>
      </c>
      <c r="FC87" s="183">
        <v>99999</v>
      </c>
      <c r="FD87" s="183">
        <v>99999</v>
      </c>
      <c r="FE87" s="183">
        <v>99999</v>
      </c>
      <c r="FF87" s="183">
        <v>99999</v>
      </c>
      <c r="FG87" s="183">
        <v>99999</v>
      </c>
      <c r="FH87" s="183">
        <v>99999</v>
      </c>
      <c r="FI87" s="183">
        <v>99999</v>
      </c>
      <c r="FJ87" s="183">
        <v>99999</v>
      </c>
      <c r="FK87" s="183">
        <v>99999</v>
      </c>
      <c r="FL87" s="183">
        <v>99999</v>
      </c>
      <c r="FM87" s="183">
        <v>99999</v>
      </c>
      <c r="FN87" s="183">
        <v>99999</v>
      </c>
      <c r="FO87" s="183">
        <v>99999</v>
      </c>
      <c r="FP87" s="183">
        <v>99999</v>
      </c>
      <c r="FQ87" s="183">
        <v>99999</v>
      </c>
      <c r="FR87" s="183">
        <v>99999</v>
      </c>
      <c r="FS87" s="183">
        <v>99999</v>
      </c>
      <c r="FT87" s="183">
        <v>99999</v>
      </c>
      <c r="FU87" s="183">
        <v>99999</v>
      </c>
      <c r="FV87" s="183">
        <v>99999</v>
      </c>
      <c r="FW87" s="183">
        <v>99999</v>
      </c>
      <c r="FX87" s="183">
        <v>99999</v>
      </c>
      <c r="FY87" s="183">
        <v>99999</v>
      </c>
      <c r="FZ87" s="183">
        <v>99999</v>
      </c>
      <c r="GA87" s="183">
        <v>99999</v>
      </c>
      <c r="GB87" s="183">
        <v>99999</v>
      </c>
      <c r="GC87" s="183">
        <v>99999</v>
      </c>
      <c r="GD87" s="183">
        <v>99999</v>
      </c>
      <c r="GE87" s="183">
        <v>99999</v>
      </c>
      <c r="GF87" s="183">
        <v>99999</v>
      </c>
      <c r="GG87" s="183">
        <v>99999</v>
      </c>
      <c r="GH87" s="183">
        <v>99999</v>
      </c>
      <c r="GI87" s="132">
        <v>99999</v>
      </c>
      <c r="GJ87" s="132">
        <v>99999</v>
      </c>
      <c r="GK87" s="132">
        <v>99999</v>
      </c>
      <c r="GL87" s="132">
        <v>99999</v>
      </c>
      <c r="GM87" s="132">
        <v>99999</v>
      </c>
      <c r="GN87" s="132">
        <v>99999</v>
      </c>
      <c r="GO87" s="132">
        <v>99999</v>
      </c>
      <c r="GP87" s="132">
        <v>99999</v>
      </c>
      <c r="GQ87" s="28">
        <v>81</v>
      </c>
      <c r="GR87" s="128"/>
      <c r="GS87" s="55" t="str">
        <f t="shared" si="106"/>
        <v>NFS</v>
      </c>
      <c r="GT87" s="55" t="str">
        <f t="shared" si="107"/>
        <v/>
      </c>
      <c r="GU87" s="29"/>
      <c r="GV87" s="56" t="str">
        <f t="shared" si="104"/>
        <v>,</v>
      </c>
      <c r="GW87" s="59" t="str">
        <f t="shared" si="102"/>
        <v>,</v>
      </c>
      <c r="GX87" s="29">
        <v>82</v>
      </c>
      <c r="GY87" s="5"/>
      <c r="GZ87" s="87" t="str">
        <f t="shared" si="73"/>
        <v/>
      </c>
      <c r="HA87" s="101" t="str">
        <v>0,0,0,0</v>
      </c>
      <c r="HB87" s="56">
        <f t="shared" si="66"/>
        <v>2</v>
      </c>
      <c r="HC87" s="56">
        <f t="shared" si="67"/>
        <v>4</v>
      </c>
      <c r="HD87" s="55">
        <f t="shared" si="79"/>
        <v>99999</v>
      </c>
      <c r="HE87" s="219">
        <f t="shared" si="87"/>
        <v>99999</v>
      </c>
      <c r="HF87" s="55">
        <f t="shared" si="88"/>
        <v>99999</v>
      </c>
      <c r="HG87" s="108" t="str">
        <f t="shared" si="89"/>
        <v>NFS</v>
      </c>
      <c r="HH87" s="85">
        <f t="shared" si="90"/>
        <v>0</v>
      </c>
      <c r="HI87" s="106" t="str">
        <f t="shared" si="91"/>
        <v/>
      </c>
      <c r="HJ87" s="29">
        <v>82</v>
      </c>
      <c r="HK87" s="85" t="str">
        <f t="shared" si="80"/>
        <v/>
      </c>
      <c r="HL87" s="85" t="str">
        <f t="shared" si="103"/>
        <v/>
      </c>
      <c r="HM87" s="55" t="str" cm="1">
        <f t="array" ref="HM87">IF(HJ87&lt;=$HH$1-1,IF(HK87&lt;&gt;HK86,INDEX($M$6:$GP$190,1,HL87+1),INDEX($M$6:$GP$190,MIN(HL87,HL86)+1,MAX(HL87,HL86)+1))+IF(HK87&lt;&gt;HK88,INDEX($M$6:$GP$190,1,HL87+1),0),"")</f>
        <v/>
      </c>
      <c r="HN87" s="29" t="str">
        <f>IF(HJ87&lt;=$HH$1-1,ROUND(#REF!,3)&amp;","&amp;#REF!,"")</f>
        <v/>
      </c>
      <c r="HO87" s="40"/>
      <c r="HP87" s="40"/>
      <c r="HQ87" s="40"/>
      <c r="HR87" s="40"/>
      <c r="HU87" s="75">
        <v>82</v>
      </c>
      <c r="HV87" s="77" t="str">
        <f t="shared" si="74"/>
        <v/>
      </c>
      <c r="HW87" s="78" t="str">
        <f t="shared" si="75"/>
        <v/>
      </c>
      <c r="HX87" s="88" t="str">
        <f t="shared" si="92"/>
        <v/>
      </c>
      <c r="HY87" s="68" t="str">
        <v>0,0,0,1</v>
      </c>
      <c r="HZ87" s="75">
        <f t="shared" si="68"/>
        <v>2</v>
      </c>
      <c r="IA87" s="75">
        <f t="shared" si="69"/>
        <v>4</v>
      </c>
      <c r="IB87" s="75">
        <f t="shared" si="108"/>
        <v>99999</v>
      </c>
      <c r="IC87" s="143">
        <f t="shared" si="93"/>
        <v>99999</v>
      </c>
      <c r="ID87" s="75">
        <f t="shared" si="105"/>
        <v>99999</v>
      </c>
      <c r="IE87" s="76">
        <f t="shared" si="94"/>
        <v>99999</v>
      </c>
      <c r="IF87" s="86">
        <f t="shared" si="76"/>
        <v>99999</v>
      </c>
      <c r="IG87" s="88">
        <f t="shared" si="77"/>
        <v>99999</v>
      </c>
      <c r="IH87" s="30">
        <f t="shared" si="95"/>
        <v>99999</v>
      </c>
      <c r="II87" s="55">
        <f t="shared" si="96"/>
        <v>99999</v>
      </c>
      <c r="IJ87" s="133" t="str">
        <f t="shared" si="78"/>
        <v>-</v>
      </c>
      <c r="IL87" s="146"/>
      <c r="IM87" s="146"/>
      <c r="IN87" s="146"/>
      <c r="IO87" s="141">
        <f t="shared" si="70"/>
        <v>99999</v>
      </c>
      <c r="IP87" s="75">
        <f t="shared" si="71"/>
        <v>99999</v>
      </c>
      <c r="IQ87" s="387" t="str">
        <f t="shared" si="109"/>
        <v>-</v>
      </c>
      <c r="IR87" s="142">
        <f t="shared" si="97"/>
        <v>99999</v>
      </c>
      <c r="IS87" s="146"/>
      <c r="IT87" s="389"/>
      <c r="IU87" s="389"/>
      <c r="IV87" s="146"/>
      <c r="IW87" s="7">
        <v>82</v>
      </c>
      <c r="IX87" s="1" t="str">
        <f t="shared" si="98"/>
        <v/>
      </c>
      <c r="IY87" s="7" t="str">
        <f t="shared" si="99"/>
        <v/>
      </c>
      <c r="IZ87" s="223" t="str" cm="1">
        <f t="array" ref="IZ87">IF(IW87&lt;=$HH$1-1,
IF(IX87&lt;&gt;IX86,
INDEX($M$6:$GP$190,1,IY87+1),INDEX($M$6:$GP$190,MIN(IY87,IY86)+1,MAX(IY87,IY86)+1))+IF(IX87&lt;&gt;IX88,INDEX($M$6:$GP$190,1,IY87+1),0),"")</f>
        <v/>
      </c>
      <c r="JA87" s="7" t="str">
        <f t="shared" si="100"/>
        <v/>
      </c>
    </row>
    <row r="88" spans="1:261" ht="15" x14ac:dyDescent="0.2">
      <c r="A88" s="216"/>
      <c r="B88" s="1">
        <v>83</v>
      </c>
      <c r="C88" s="188">
        <f t="shared" si="83"/>
        <v>0</v>
      </c>
      <c r="K88" s="7"/>
      <c r="L88" s="291">
        <v>82</v>
      </c>
      <c r="CG88" s="1"/>
      <c r="CH88" s="1"/>
      <c r="CI88" s="1"/>
      <c r="CJ88" s="1"/>
      <c r="CL88" s="1"/>
      <c r="CM88" s="1"/>
      <c r="CN88" s="1"/>
      <c r="CO88" s="1"/>
      <c r="CP88" s="31"/>
      <c r="CQ88" s="31" t="s">
        <v>11</v>
      </c>
      <c r="CR88" s="183">
        <v>99999</v>
      </c>
      <c r="CS88" s="183">
        <v>99999</v>
      </c>
      <c r="CT88" s="183">
        <v>99999</v>
      </c>
      <c r="CU88" s="183">
        <v>99999</v>
      </c>
      <c r="CV88" s="183">
        <v>99999</v>
      </c>
      <c r="CW88" s="183">
        <v>99999</v>
      </c>
      <c r="CX88" s="183">
        <v>99999</v>
      </c>
      <c r="CY88" s="183">
        <v>99999</v>
      </c>
      <c r="CZ88" s="183">
        <v>99999</v>
      </c>
      <c r="DA88" s="183">
        <v>99999</v>
      </c>
      <c r="DB88" s="183">
        <v>99999</v>
      </c>
      <c r="DC88" s="183">
        <v>99999</v>
      </c>
      <c r="DD88" s="183">
        <v>99999</v>
      </c>
      <c r="DE88" s="183">
        <v>99999</v>
      </c>
      <c r="DF88" s="183">
        <v>99999</v>
      </c>
      <c r="DG88" s="183">
        <v>99999</v>
      </c>
      <c r="DH88" s="183">
        <v>99999</v>
      </c>
      <c r="DI88" s="183">
        <v>99999</v>
      </c>
      <c r="DJ88" s="183">
        <v>99999</v>
      </c>
      <c r="DK88" s="183">
        <v>99999</v>
      </c>
      <c r="DL88" s="183">
        <v>99999</v>
      </c>
      <c r="DM88" s="183">
        <v>99999</v>
      </c>
      <c r="DN88" s="183">
        <v>99999</v>
      </c>
      <c r="DO88" s="183">
        <v>99999</v>
      </c>
      <c r="DP88" s="183">
        <v>99999</v>
      </c>
      <c r="DQ88" s="183">
        <v>99999</v>
      </c>
      <c r="DR88" s="183">
        <v>99999</v>
      </c>
      <c r="DS88" s="183">
        <v>99999</v>
      </c>
      <c r="DT88" s="183">
        <v>99999</v>
      </c>
      <c r="DU88" s="183">
        <v>99999</v>
      </c>
      <c r="DV88" s="183">
        <v>99999</v>
      </c>
      <c r="DW88" s="183">
        <v>99999</v>
      </c>
      <c r="DX88" s="183">
        <v>99999</v>
      </c>
      <c r="DY88" s="183">
        <v>99999</v>
      </c>
      <c r="DZ88" s="183">
        <v>99999</v>
      </c>
      <c r="EA88" s="183">
        <v>99999</v>
      </c>
      <c r="EB88" s="183">
        <v>99999</v>
      </c>
      <c r="EC88" s="183">
        <v>99999</v>
      </c>
      <c r="ED88" s="183">
        <v>99999</v>
      </c>
      <c r="EE88" s="183">
        <v>99999</v>
      </c>
      <c r="EF88" s="183">
        <v>99999</v>
      </c>
      <c r="EG88" s="183">
        <v>99999</v>
      </c>
      <c r="EH88" s="183">
        <v>99999</v>
      </c>
      <c r="EI88" s="183">
        <v>99999</v>
      </c>
      <c r="EJ88" s="183">
        <v>99999</v>
      </c>
      <c r="EK88" s="183">
        <v>99999</v>
      </c>
      <c r="EL88" s="183">
        <v>99999</v>
      </c>
      <c r="EM88" s="183">
        <v>99999</v>
      </c>
      <c r="EN88" s="183">
        <v>99999</v>
      </c>
      <c r="EO88" s="183">
        <v>99999</v>
      </c>
      <c r="EP88" s="183">
        <v>99999</v>
      </c>
      <c r="EQ88" s="183">
        <v>99999</v>
      </c>
      <c r="ER88" s="183">
        <v>99999</v>
      </c>
      <c r="ES88" s="183">
        <v>99999</v>
      </c>
      <c r="ET88" s="183">
        <v>99999</v>
      </c>
      <c r="EU88" s="183">
        <v>99999</v>
      </c>
      <c r="EV88" s="183">
        <v>99999</v>
      </c>
      <c r="EW88" s="183">
        <v>99999</v>
      </c>
      <c r="EX88" s="183">
        <v>99999</v>
      </c>
      <c r="EY88" s="183">
        <v>99999</v>
      </c>
      <c r="EZ88" s="183">
        <v>99999</v>
      </c>
      <c r="FA88" s="183">
        <v>99999</v>
      </c>
      <c r="FB88" s="183">
        <v>99999</v>
      </c>
      <c r="FC88" s="183">
        <v>99999</v>
      </c>
      <c r="FD88" s="183">
        <v>99999</v>
      </c>
      <c r="FE88" s="183">
        <v>99999</v>
      </c>
      <c r="FF88" s="183">
        <v>99999</v>
      </c>
      <c r="FG88" s="183">
        <v>99999</v>
      </c>
      <c r="FH88" s="183">
        <v>99999</v>
      </c>
      <c r="FI88" s="183">
        <v>99999</v>
      </c>
      <c r="FJ88" s="183">
        <v>99999</v>
      </c>
      <c r="FK88" s="183">
        <v>99999</v>
      </c>
      <c r="FL88" s="183">
        <v>99999</v>
      </c>
      <c r="FM88" s="183">
        <v>99999</v>
      </c>
      <c r="FN88" s="183">
        <v>99999</v>
      </c>
      <c r="FO88" s="183">
        <v>99999</v>
      </c>
      <c r="FP88" s="183">
        <v>99999</v>
      </c>
      <c r="FQ88" s="183">
        <v>99999</v>
      </c>
      <c r="FR88" s="183">
        <v>99999</v>
      </c>
      <c r="FS88" s="183">
        <v>99999</v>
      </c>
      <c r="FT88" s="183">
        <v>99999</v>
      </c>
      <c r="FU88" s="183">
        <v>99999</v>
      </c>
      <c r="FV88" s="183">
        <v>99999</v>
      </c>
      <c r="FW88" s="183">
        <v>99999</v>
      </c>
      <c r="FX88" s="183">
        <v>99999</v>
      </c>
      <c r="FY88" s="183">
        <v>99999</v>
      </c>
      <c r="FZ88" s="183">
        <v>99999</v>
      </c>
      <c r="GA88" s="183">
        <v>99999</v>
      </c>
      <c r="GB88" s="183">
        <v>99999</v>
      </c>
      <c r="GC88" s="183">
        <v>99999</v>
      </c>
      <c r="GD88" s="183">
        <v>99999</v>
      </c>
      <c r="GE88" s="183">
        <v>99999</v>
      </c>
      <c r="GF88" s="183">
        <v>99999</v>
      </c>
      <c r="GG88" s="183">
        <v>99999</v>
      </c>
      <c r="GH88" s="183">
        <v>99999</v>
      </c>
      <c r="GI88" s="132">
        <v>99999</v>
      </c>
      <c r="GJ88" s="132">
        <v>99999</v>
      </c>
      <c r="GK88" s="132">
        <v>99999</v>
      </c>
      <c r="GL88" s="132">
        <v>99999</v>
      </c>
      <c r="GM88" s="132">
        <v>99999</v>
      </c>
      <c r="GN88" s="132">
        <v>99999</v>
      </c>
      <c r="GO88" s="132">
        <v>99999</v>
      </c>
      <c r="GP88" s="132">
        <v>99999</v>
      </c>
      <c r="GQ88" s="28">
        <v>82</v>
      </c>
      <c r="GR88" s="128"/>
      <c r="GS88" s="55" t="str">
        <f t="shared" si="106"/>
        <v>NFS</v>
      </c>
      <c r="GT88" s="55" t="str">
        <f t="shared" si="107"/>
        <v/>
      </c>
      <c r="GU88" s="29"/>
      <c r="GV88" s="56" t="str">
        <f t="shared" si="104"/>
        <v>,</v>
      </c>
      <c r="GW88" s="59" t="str">
        <f t="shared" si="102"/>
        <v>,</v>
      </c>
      <c r="GX88" s="29">
        <v>83</v>
      </c>
      <c r="GY88" s="5"/>
      <c r="GZ88" s="87" t="str">
        <f t="shared" si="73"/>
        <v/>
      </c>
      <c r="HA88" s="101" t="str">
        <v>0,0,0,0</v>
      </c>
      <c r="HB88" s="56">
        <f t="shared" si="66"/>
        <v>2</v>
      </c>
      <c r="HC88" s="56">
        <f t="shared" si="67"/>
        <v>4</v>
      </c>
      <c r="HD88" s="55">
        <f t="shared" si="79"/>
        <v>99999</v>
      </c>
      <c r="HE88" s="219">
        <f t="shared" si="87"/>
        <v>99999</v>
      </c>
      <c r="HF88" s="55">
        <f t="shared" si="88"/>
        <v>99999</v>
      </c>
      <c r="HG88" s="108" t="str">
        <f t="shared" si="89"/>
        <v>NFS</v>
      </c>
      <c r="HH88" s="85">
        <f t="shared" si="90"/>
        <v>0</v>
      </c>
      <c r="HI88" s="106" t="str">
        <f t="shared" si="91"/>
        <v/>
      </c>
      <c r="HJ88" s="29">
        <v>83</v>
      </c>
      <c r="HK88" s="85" t="str">
        <f t="shared" si="80"/>
        <v/>
      </c>
      <c r="HL88" s="85" t="str">
        <f t="shared" si="103"/>
        <v/>
      </c>
      <c r="HM88" s="55" t="str" cm="1">
        <f t="array" ref="HM88">IF(HJ88&lt;=$HH$1-1,IF(HK88&lt;&gt;HK87,INDEX($M$6:$GP$190,1,HL88+1),INDEX($M$6:$GP$190,MIN(HL88,HL87)+1,MAX(HL88,HL87)+1))+IF(HK88&lt;&gt;HK89,INDEX($M$6:$GP$190,1,HL88+1),0),"")</f>
        <v/>
      </c>
      <c r="HN88" s="29" t="str">
        <f>IF(HJ88&lt;=$HH$1-1,ROUND(#REF!,3)&amp;","&amp;#REF!,"")</f>
        <v/>
      </c>
      <c r="HO88" s="40"/>
      <c r="HP88" s="40"/>
      <c r="HQ88" s="40"/>
      <c r="HR88" s="40"/>
      <c r="HU88" s="75">
        <v>83</v>
      </c>
      <c r="HV88" s="77" t="str">
        <f t="shared" si="74"/>
        <v/>
      </c>
      <c r="HW88" s="78" t="str">
        <f t="shared" si="75"/>
        <v/>
      </c>
      <c r="HX88" s="88" t="str">
        <f t="shared" si="92"/>
        <v/>
      </c>
      <c r="HY88" s="68" t="str">
        <v>0,0,0,1</v>
      </c>
      <c r="HZ88" s="75">
        <f t="shared" si="68"/>
        <v>2</v>
      </c>
      <c r="IA88" s="75">
        <f t="shared" si="69"/>
        <v>4</v>
      </c>
      <c r="IB88" s="75">
        <f t="shared" si="108"/>
        <v>99999</v>
      </c>
      <c r="IC88" s="143">
        <f t="shared" si="93"/>
        <v>99999</v>
      </c>
      <c r="ID88" s="75">
        <f t="shared" si="105"/>
        <v>99999</v>
      </c>
      <c r="IE88" s="76">
        <f t="shared" si="94"/>
        <v>99999</v>
      </c>
      <c r="IF88" s="86">
        <f t="shared" si="76"/>
        <v>99999</v>
      </c>
      <c r="IG88" s="88">
        <f t="shared" si="77"/>
        <v>99999</v>
      </c>
      <c r="IH88" s="30">
        <f t="shared" si="95"/>
        <v>99999</v>
      </c>
      <c r="II88" s="55">
        <f t="shared" si="96"/>
        <v>99999</v>
      </c>
      <c r="IJ88" s="133" t="str">
        <f t="shared" si="78"/>
        <v>-</v>
      </c>
      <c r="IL88" s="146"/>
      <c r="IM88" s="146"/>
      <c r="IN88" s="146"/>
      <c r="IO88" s="141">
        <f t="shared" si="70"/>
        <v>99999</v>
      </c>
      <c r="IP88" s="75">
        <f t="shared" si="71"/>
        <v>99999</v>
      </c>
      <c r="IQ88" s="387" t="str">
        <f t="shared" si="109"/>
        <v>-</v>
      </c>
      <c r="IR88" s="142">
        <f t="shared" si="97"/>
        <v>99999</v>
      </c>
      <c r="IS88" s="146"/>
      <c r="IT88" s="389"/>
      <c r="IU88" s="389"/>
      <c r="IV88" s="146"/>
      <c r="IW88" s="7">
        <v>83</v>
      </c>
      <c r="IX88" s="1" t="str">
        <f t="shared" si="98"/>
        <v/>
      </c>
      <c r="IY88" s="7" t="str">
        <f t="shared" si="99"/>
        <v/>
      </c>
      <c r="IZ88" s="223" t="str" cm="1">
        <f t="array" ref="IZ88">IF(IW88&lt;=$HH$1-1,
IF(IX88&lt;&gt;IX87,
INDEX($M$6:$GP$190,1,IY88+1),INDEX($M$6:$GP$190,MIN(IY88,IY87)+1,MAX(IY88,IY87)+1))+IF(IX88&lt;&gt;IX89,INDEX($M$6:$GP$190,1,IY88+1),0),"")</f>
        <v/>
      </c>
      <c r="JA88" s="7" t="str">
        <f t="shared" si="100"/>
        <v/>
      </c>
    </row>
    <row r="89" spans="1:261" ht="15" x14ac:dyDescent="0.2">
      <c r="A89" s="216"/>
      <c r="B89" s="1">
        <v>84</v>
      </c>
      <c r="C89" s="188">
        <f t="shared" si="83"/>
        <v>0</v>
      </c>
      <c r="K89" s="7"/>
      <c r="L89" s="291">
        <v>83</v>
      </c>
      <c r="CG89" s="1"/>
      <c r="CH89" s="1"/>
      <c r="CI89" s="1"/>
      <c r="CJ89" s="1"/>
      <c r="CL89" s="1"/>
      <c r="CM89" s="1"/>
      <c r="CN89" s="1"/>
      <c r="CO89" s="1"/>
      <c r="CP89" s="1"/>
      <c r="CQ89" s="31"/>
      <c r="CR89" s="31" t="s">
        <v>11</v>
      </c>
      <c r="CS89" s="183">
        <v>99999</v>
      </c>
      <c r="CT89" s="183">
        <v>99999</v>
      </c>
      <c r="CU89" s="183">
        <v>99999</v>
      </c>
      <c r="CV89" s="183">
        <v>99999</v>
      </c>
      <c r="CW89" s="183">
        <v>99999</v>
      </c>
      <c r="CX89" s="183">
        <v>99999</v>
      </c>
      <c r="CY89" s="183">
        <v>99999</v>
      </c>
      <c r="CZ89" s="183">
        <v>99999</v>
      </c>
      <c r="DA89" s="183">
        <v>99999</v>
      </c>
      <c r="DB89" s="183">
        <v>99999</v>
      </c>
      <c r="DC89" s="183">
        <v>99999</v>
      </c>
      <c r="DD89" s="183">
        <v>99999</v>
      </c>
      <c r="DE89" s="183">
        <v>99999</v>
      </c>
      <c r="DF89" s="183">
        <v>99999</v>
      </c>
      <c r="DG89" s="183">
        <v>99999</v>
      </c>
      <c r="DH89" s="183">
        <v>99999</v>
      </c>
      <c r="DI89" s="183">
        <v>99999</v>
      </c>
      <c r="DJ89" s="183">
        <v>99999</v>
      </c>
      <c r="DK89" s="183">
        <v>99999</v>
      </c>
      <c r="DL89" s="183">
        <v>99999</v>
      </c>
      <c r="DM89" s="183">
        <v>99999</v>
      </c>
      <c r="DN89" s="183">
        <v>99999</v>
      </c>
      <c r="DO89" s="183">
        <v>99999</v>
      </c>
      <c r="DP89" s="183">
        <v>99999</v>
      </c>
      <c r="DQ89" s="183">
        <v>99999</v>
      </c>
      <c r="DR89" s="183">
        <v>99999</v>
      </c>
      <c r="DS89" s="183">
        <v>99999</v>
      </c>
      <c r="DT89" s="183">
        <v>99999</v>
      </c>
      <c r="DU89" s="183">
        <v>99999</v>
      </c>
      <c r="DV89" s="183">
        <v>99999</v>
      </c>
      <c r="DW89" s="183">
        <v>99999</v>
      </c>
      <c r="DX89" s="183">
        <v>99999</v>
      </c>
      <c r="DY89" s="183">
        <v>99999</v>
      </c>
      <c r="DZ89" s="183">
        <v>99999</v>
      </c>
      <c r="EA89" s="183">
        <v>99999</v>
      </c>
      <c r="EB89" s="183">
        <v>99999</v>
      </c>
      <c r="EC89" s="183">
        <v>99999</v>
      </c>
      <c r="ED89" s="183">
        <v>99999</v>
      </c>
      <c r="EE89" s="183">
        <v>99999</v>
      </c>
      <c r="EF89" s="183">
        <v>99999</v>
      </c>
      <c r="EG89" s="183">
        <v>99999</v>
      </c>
      <c r="EH89" s="183">
        <v>99999</v>
      </c>
      <c r="EI89" s="183">
        <v>99999</v>
      </c>
      <c r="EJ89" s="183">
        <v>99999</v>
      </c>
      <c r="EK89" s="183">
        <v>99999</v>
      </c>
      <c r="EL89" s="183">
        <v>99999</v>
      </c>
      <c r="EM89" s="183">
        <v>99999</v>
      </c>
      <c r="EN89" s="183">
        <v>99999</v>
      </c>
      <c r="EO89" s="183">
        <v>99999</v>
      </c>
      <c r="EP89" s="183">
        <v>99999</v>
      </c>
      <c r="EQ89" s="183">
        <v>99999</v>
      </c>
      <c r="ER89" s="183">
        <v>99999</v>
      </c>
      <c r="ES89" s="183">
        <v>99999</v>
      </c>
      <c r="ET89" s="183">
        <v>99999</v>
      </c>
      <c r="EU89" s="183">
        <v>99999</v>
      </c>
      <c r="EV89" s="183">
        <v>99999</v>
      </c>
      <c r="EW89" s="183">
        <v>99999</v>
      </c>
      <c r="EX89" s="183">
        <v>99999</v>
      </c>
      <c r="EY89" s="183">
        <v>99999</v>
      </c>
      <c r="EZ89" s="183">
        <v>99999</v>
      </c>
      <c r="FA89" s="183">
        <v>99999</v>
      </c>
      <c r="FB89" s="183">
        <v>99999</v>
      </c>
      <c r="FC89" s="183">
        <v>99999</v>
      </c>
      <c r="FD89" s="183">
        <v>99999</v>
      </c>
      <c r="FE89" s="183">
        <v>99999</v>
      </c>
      <c r="FF89" s="183">
        <v>99999</v>
      </c>
      <c r="FG89" s="183">
        <v>99999</v>
      </c>
      <c r="FH89" s="183">
        <v>99999</v>
      </c>
      <c r="FI89" s="183">
        <v>99999</v>
      </c>
      <c r="FJ89" s="183">
        <v>99999</v>
      </c>
      <c r="FK89" s="183">
        <v>99999</v>
      </c>
      <c r="FL89" s="183">
        <v>99999</v>
      </c>
      <c r="FM89" s="183">
        <v>99999</v>
      </c>
      <c r="FN89" s="183">
        <v>99999</v>
      </c>
      <c r="FO89" s="183">
        <v>99999</v>
      </c>
      <c r="FP89" s="183">
        <v>99999</v>
      </c>
      <c r="FQ89" s="183">
        <v>99999</v>
      </c>
      <c r="FR89" s="183">
        <v>99999</v>
      </c>
      <c r="FS89" s="183">
        <v>99999</v>
      </c>
      <c r="FT89" s="183">
        <v>99999</v>
      </c>
      <c r="FU89" s="183">
        <v>99999</v>
      </c>
      <c r="FV89" s="183">
        <v>99999</v>
      </c>
      <c r="FW89" s="183">
        <v>99999</v>
      </c>
      <c r="FX89" s="183">
        <v>99999</v>
      </c>
      <c r="FY89" s="183">
        <v>99999</v>
      </c>
      <c r="FZ89" s="183">
        <v>99999</v>
      </c>
      <c r="GA89" s="183">
        <v>99999</v>
      </c>
      <c r="GB89" s="183">
        <v>99999</v>
      </c>
      <c r="GC89" s="183">
        <v>99999</v>
      </c>
      <c r="GD89" s="183">
        <v>99999</v>
      </c>
      <c r="GE89" s="183">
        <v>99999</v>
      </c>
      <c r="GF89" s="183">
        <v>99999</v>
      </c>
      <c r="GG89" s="183">
        <v>99999</v>
      </c>
      <c r="GH89" s="183">
        <v>99999</v>
      </c>
      <c r="GI89" s="132">
        <v>99999</v>
      </c>
      <c r="GJ89" s="132">
        <v>99999</v>
      </c>
      <c r="GK89" s="132">
        <v>99999</v>
      </c>
      <c r="GL89" s="132">
        <v>99999</v>
      </c>
      <c r="GM89" s="132">
        <v>99999</v>
      </c>
      <c r="GN89" s="132">
        <v>99999</v>
      </c>
      <c r="GO89" s="132">
        <v>99999</v>
      </c>
      <c r="GP89" s="132">
        <v>99999</v>
      </c>
      <c r="GQ89" s="28">
        <v>83</v>
      </c>
      <c r="GR89" s="128"/>
      <c r="GS89" s="55" t="str">
        <f t="shared" si="106"/>
        <v>NFS</v>
      </c>
      <c r="GT89" s="55" t="str">
        <f t="shared" si="107"/>
        <v/>
      </c>
      <c r="GU89" s="29"/>
      <c r="GV89" s="56" t="str">
        <f t="shared" si="104"/>
        <v>,</v>
      </c>
      <c r="GW89" s="59" t="str">
        <f t="shared" si="102"/>
        <v>,</v>
      </c>
      <c r="GX89" s="29">
        <v>84</v>
      </c>
      <c r="GY89" s="5"/>
      <c r="GZ89" s="87" t="str">
        <f t="shared" si="73"/>
        <v/>
      </c>
      <c r="HA89" s="101" t="str">
        <v>0,0,0,0</v>
      </c>
      <c r="HB89" s="56">
        <f t="shared" si="66"/>
        <v>2</v>
      </c>
      <c r="HC89" s="56">
        <f t="shared" si="67"/>
        <v>4</v>
      </c>
      <c r="HD89" s="55">
        <f t="shared" si="79"/>
        <v>99999</v>
      </c>
      <c r="HE89" s="219">
        <f t="shared" si="87"/>
        <v>99999</v>
      </c>
      <c r="HF89" s="55">
        <f t="shared" si="88"/>
        <v>99999</v>
      </c>
      <c r="HG89" s="108" t="str">
        <f t="shared" si="89"/>
        <v>NFS</v>
      </c>
      <c r="HH89" s="85">
        <f t="shared" si="90"/>
        <v>0</v>
      </c>
      <c r="HI89" s="106" t="str">
        <f t="shared" si="91"/>
        <v/>
      </c>
      <c r="HJ89" s="29">
        <v>84</v>
      </c>
      <c r="HK89" s="85" t="str">
        <f t="shared" si="80"/>
        <v/>
      </c>
      <c r="HL89" s="85" t="str">
        <f t="shared" si="103"/>
        <v/>
      </c>
      <c r="HM89" s="55" t="str" cm="1">
        <f t="array" ref="HM89">IF(HJ89&lt;=$HH$1-1,IF(HK89&lt;&gt;HK88,INDEX($M$6:$GP$190,1,HL89+1),INDEX($M$6:$GP$190,MIN(HL89,HL88)+1,MAX(HL89,HL88)+1))+IF(HK89&lt;&gt;HK90,INDEX($M$6:$GP$190,1,HL89+1),0),"")</f>
        <v/>
      </c>
      <c r="HN89" s="29" t="str">
        <f>IF(HJ89&lt;=$HH$1-1,ROUND(#REF!,3)&amp;","&amp;#REF!,"")</f>
        <v/>
      </c>
      <c r="HO89" s="40"/>
      <c r="HP89" s="40"/>
      <c r="HQ89" s="40"/>
      <c r="HR89" s="40"/>
      <c r="HU89" s="75">
        <v>84</v>
      </c>
      <c r="HV89" s="77" t="str">
        <f t="shared" si="74"/>
        <v/>
      </c>
      <c r="HW89" s="78" t="str">
        <f t="shared" si="75"/>
        <v/>
      </c>
      <c r="HX89" s="88" t="str">
        <f t="shared" si="92"/>
        <v/>
      </c>
      <c r="HY89" s="68" t="str">
        <v>0,0,0,1</v>
      </c>
      <c r="HZ89" s="75">
        <f t="shared" si="68"/>
        <v>2</v>
      </c>
      <c r="IA89" s="75">
        <f t="shared" si="69"/>
        <v>4</v>
      </c>
      <c r="IB89" s="75">
        <f t="shared" si="108"/>
        <v>99999</v>
      </c>
      <c r="IC89" s="143">
        <f t="shared" si="93"/>
        <v>99999</v>
      </c>
      <c r="ID89" s="75">
        <f t="shared" si="105"/>
        <v>99999</v>
      </c>
      <c r="IE89" s="76">
        <f t="shared" si="94"/>
        <v>99999</v>
      </c>
      <c r="IF89" s="86">
        <f t="shared" si="76"/>
        <v>99999</v>
      </c>
      <c r="IG89" s="88">
        <f t="shared" si="77"/>
        <v>99999</v>
      </c>
      <c r="IH89" s="30">
        <f t="shared" si="95"/>
        <v>99999</v>
      </c>
      <c r="II89" s="55">
        <f t="shared" si="96"/>
        <v>99999</v>
      </c>
      <c r="IJ89" s="133" t="str">
        <f t="shared" si="78"/>
        <v>-</v>
      </c>
      <c r="IL89" s="146"/>
      <c r="IM89" s="146"/>
      <c r="IN89" s="146"/>
      <c r="IO89" s="141">
        <f t="shared" si="70"/>
        <v>99999</v>
      </c>
      <c r="IP89" s="75">
        <f t="shared" si="71"/>
        <v>99999</v>
      </c>
      <c r="IQ89" s="387" t="str">
        <f t="shared" si="109"/>
        <v>-</v>
      </c>
      <c r="IR89" s="142">
        <f t="shared" si="97"/>
        <v>99999</v>
      </c>
      <c r="IS89" s="146"/>
      <c r="IT89" s="389"/>
      <c r="IU89" s="389"/>
      <c r="IV89" s="146"/>
      <c r="IW89" s="7">
        <v>84</v>
      </c>
      <c r="IX89" s="1" t="str">
        <f t="shared" si="98"/>
        <v/>
      </c>
      <c r="IY89" s="7" t="str">
        <f t="shared" si="99"/>
        <v/>
      </c>
      <c r="IZ89" s="223" t="str" cm="1">
        <f t="array" ref="IZ89">IF(IW89&lt;=$HH$1-1,
IF(IX89&lt;&gt;IX88,
INDEX($M$6:$GP$190,1,IY89+1),INDEX($M$6:$GP$190,MIN(IY89,IY88)+1,MAX(IY89,IY88)+1))+IF(IX89&lt;&gt;IX90,INDEX($M$6:$GP$190,1,IY89+1),0),"")</f>
        <v/>
      </c>
      <c r="JA89" s="7" t="str">
        <f t="shared" si="100"/>
        <v/>
      </c>
    </row>
    <row r="90" spans="1:261" ht="15" x14ac:dyDescent="0.2">
      <c r="A90" s="216"/>
      <c r="B90" s="1">
        <v>85</v>
      </c>
      <c r="C90" s="188">
        <f t="shared" si="83"/>
        <v>0</v>
      </c>
      <c r="K90" s="7"/>
      <c r="L90" s="291">
        <v>84</v>
      </c>
      <c r="CG90" s="1"/>
      <c r="CH90" s="1"/>
      <c r="CI90" s="1"/>
      <c r="CJ90" s="1"/>
      <c r="CL90" s="1"/>
      <c r="CM90" s="1"/>
      <c r="CN90" s="1"/>
      <c r="CO90" s="1"/>
      <c r="CP90" s="1"/>
      <c r="CQ90" s="1"/>
      <c r="CR90" s="31"/>
      <c r="CS90" s="31" t="s">
        <v>11</v>
      </c>
      <c r="CT90" s="183">
        <v>99999</v>
      </c>
      <c r="CU90" s="183">
        <v>99999</v>
      </c>
      <c r="CV90" s="183">
        <v>99999</v>
      </c>
      <c r="CW90" s="183">
        <v>99999</v>
      </c>
      <c r="CX90" s="183">
        <v>99999</v>
      </c>
      <c r="CY90" s="183">
        <v>99999</v>
      </c>
      <c r="CZ90" s="183">
        <v>99999</v>
      </c>
      <c r="DA90" s="183">
        <v>99999</v>
      </c>
      <c r="DB90" s="183">
        <v>99999</v>
      </c>
      <c r="DC90" s="183">
        <v>99999</v>
      </c>
      <c r="DD90" s="183">
        <v>99999</v>
      </c>
      <c r="DE90" s="183">
        <v>99999</v>
      </c>
      <c r="DF90" s="183">
        <v>99999</v>
      </c>
      <c r="DG90" s="183">
        <v>99999</v>
      </c>
      <c r="DH90" s="183">
        <v>99999</v>
      </c>
      <c r="DI90" s="183">
        <v>99999</v>
      </c>
      <c r="DJ90" s="183">
        <v>99999</v>
      </c>
      <c r="DK90" s="183">
        <v>99999</v>
      </c>
      <c r="DL90" s="183">
        <v>99999</v>
      </c>
      <c r="DM90" s="183">
        <v>99999</v>
      </c>
      <c r="DN90" s="183">
        <v>99999</v>
      </c>
      <c r="DO90" s="183">
        <v>99999</v>
      </c>
      <c r="DP90" s="183">
        <v>99999</v>
      </c>
      <c r="DQ90" s="183">
        <v>99999</v>
      </c>
      <c r="DR90" s="183">
        <v>99999</v>
      </c>
      <c r="DS90" s="183">
        <v>99999</v>
      </c>
      <c r="DT90" s="183">
        <v>99999</v>
      </c>
      <c r="DU90" s="183">
        <v>99999</v>
      </c>
      <c r="DV90" s="183">
        <v>99999</v>
      </c>
      <c r="DW90" s="183">
        <v>99999</v>
      </c>
      <c r="DX90" s="183">
        <v>99999</v>
      </c>
      <c r="DY90" s="183">
        <v>99999</v>
      </c>
      <c r="DZ90" s="183">
        <v>99999</v>
      </c>
      <c r="EA90" s="183">
        <v>99999</v>
      </c>
      <c r="EB90" s="183">
        <v>99999</v>
      </c>
      <c r="EC90" s="183">
        <v>99999</v>
      </c>
      <c r="ED90" s="183">
        <v>99999</v>
      </c>
      <c r="EE90" s="183">
        <v>99999</v>
      </c>
      <c r="EF90" s="183">
        <v>99999</v>
      </c>
      <c r="EG90" s="183">
        <v>99999</v>
      </c>
      <c r="EH90" s="183">
        <v>99999</v>
      </c>
      <c r="EI90" s="183">
        <v>99999</v>
      </c>
      <c r="EJ90" s="183">
        <v>99999</v>
      </c>
      <c r="EK90" s="183">
        <v>99999</v>
      </c>
      <c r="EL90" s="183">
        <v>99999</v>
      </c>
      <c r="EM90" s="183">
        <v>99999</v>
      </c>
      <c r="EN90" s="183">
        <v>99999</v>
      </c>
      <c r="EO90" s="183">
        <v>99999</v>
      </c>
      <c r="EP90" s="183">
        <v>99999</v>
      </c>
      <c r="EQ90" s="183">
        <v>99999</v>
      </c>
      <c r="ER90" s="183">
        <v>99999</v>
      </c>
      <c r="ES90" s="183">
        <v>99999</v>
      </c>
      <c r="ET90" s="183">
        <v>99999</v>
      </c>
      <c r="EU90" s="183">
        <v>99999</v>
      </c>
      <c r="EV90" s="183">
        <v>99999</v>
      </c>
      <c r="EW90" s="183">
        <v>99999</v>
      </c>
      <c r="EX90" s="183">
        <v>99999</v>
      </c>
      <c r="EY90" s="183">
        <v>99999</v>
      </c>
      <c r="EZ90" s="183">
        <v>99999</v>
      </c>
      <c r="FA90" s="183">
        <v>99999</v>
      </c>
      <c r="FB90" s="183">
        <v>99999</v>
      </c>
      <c r="FC90" s="183">
        <v>99999</v>
      </c>
      <c r="FD90" s="183">
        <v>99999</v>
      </c>
      <c r="FE90" s="183">
        <v>99999</v>
      </c>
      <c r="FF90" s="183">
        <v>99999</v>
      </c>
      <c r="FG90" s="183">
        <v>99999</v>
      </c>
      <c r="FH90" s="183">
        <v>99999</v>
      </c>
      <c r="FI90" s="183">
        <v>99999</v>
      </c>
      <c r="FJ90" s="183">
        <v>99999</v>
      </c>
      <c r="FK90" s="183">
        <v>99999</v>
      </c>
      <c r="FL90" s="183">
        <v>99999</v>
      </c>
      <c r="FM90" s="183">
        <v>99999</v>
      </c>
      <c r="FN90" s="183">
        <v>99999</v>
      </c>
      <c r="FO90" s="183">
        <v>99999</v>
      </c>
      <c r="FP90" s="183">
        <v>99999</v>
      </c>
      <c r="FQ90" s="183">
        <v>99999</v>
      </c>
      <c r="FR90" s="183">
        <v>99999</v>
      </c>
      <c r="FS90" s="183">
        <v>99999</v>
      </c>
      <c r="FT90" s="183">
        <v>99999</v>
      </c>
      <c r="FU90" s="183">
        <v>99999</v>
      </c>
      <c r="FV90" s="183">
        <v>99999</v>
      </c>
      <c r="FW90" s="183">
        <v>99999</v>
      </c>
      <c r="FX90" s="183">
        <v>99999</v>
      </c>
      <c r="FY90" s="183">
        <v>99999</v>
      </c>
      <c r="FZ90" s="183">
        <v>99999</v>
      </c>
      <c r="GA90" s="183">
        <v>99999</v>
      </c>
      <c r="GB90" s="183">
        <v>99999</v>
      </c>
      <c r="GC90" s="183">
        <v>99999</v>
      </c>
      <c r="GD90" s="183">
        <v>99999</v>
      </c>
      <c r="GE90" s="183">
        <v>99999</v>
      </c>
      <c r="GF90" s="183">
        <v>99999</v>
      </c>
      <c r="GG90" s="183">
        <v>99999</v>
      </c>
      <c r="GH90" s="183">
        <v>99999</v>
      </c>
      <c r="GI90" s="132">
        <v>99999</v>
      </c>
      <c r="GJ90" s="132">
        <v>99999</v>
      </c>
      <c r="GK90" s="132">
        <v>99999</v>
      </c>
      <c r="GL90" s="132">
        <v>99999</v>
      </c>
      <c r="GM90" s="132">
        <v>99999</v>
      </c>
      <c r="GN90" s="132">
        <v>99999</v>
      </c>
      <c r="GO90" s="132">
        <v>99999</v>
      </c>
      <c r="GP90" s="132">
        <v>99999</v>
      </c>
      <c r="GQ90" s="28">
        <v>84</v>
      </c>
      <c r="GR90" s="128"/>
      <c r="GS90" s="55" t="str">
        <f t="shared" si="106"/>
        <v>NFS</v>
      </c>
      <c r="GT90" s="55" t="str">
        <f t="shared" si="107"/>
        <v/>
      </c>
      <c r="GU90" s="29"/>
      <c r="GV90" s="56" t="str">
        <f t="shared" si="104"/>
        <v>,</v>
      </c>
      <c r="GW90" s="59" t="str">
        <f t="shared" si="102"/>
        <v>,</v>
      </c>
      <c r="GX90" s="29">
        <v>85</v>
      </c>
      <c r="GY90" s="5"/>
      <c r="GZ90" s="87" t="str">
        <f t="shared" si="73"/>
        <v/>
      </c>
      <c r="HA90" s="101" t="str">
        <v>0,0,0,0</v>
      </c>
      <c r="HB90" s="56">
        <f t="shared" si="66"/>
        <v>2</v>
      </c>
      <c r="HC90" s="56">
        <f t="shared" si="67"/>
        <v>4</v>
      </c>
      <c r="HD90" s="55">
        <f t="shared" si="79"/>
        <v>99999</v>
      </c>
      <c r="HE90" s="219">
        <f t="shared" si="87"/>
        <v>99999</v>
      </c>
      <c r="HF90" s="55">
        <f t="shared" si="88"/>
        <v>99999</v>
      </c>
      <c r="HG90" s="108" t="str">
        <f t="shared" si="89"/>
        <v>NFS</v>
      </c>
      <c r="HH90" s="85">
        <f t="shared" si="90"/>
        <v>0</v>
      </c>
      <c r="HI90" s="106" t="str">
        <f t="shared" si="91"/>
        <v/>
      </c>
      <c r="HJ90" s="29">
        <v>85</v>
      </c>
      <c r="HK90" s="85" t="str">
        <f t="shared" si="80"/>
        <v/>
      </c>
      <c r="HL90" s="85" t="str">
        <f t="shared" si="103"/>
        <v/>
      </c>
      <c r="HM90" s="55" t="str" cm="1">
        <f t="array" ref="HM90">IF(HJ90&lt;=$HH$1-1,IF(HK90&lt;&gt;HK89,INDEX($M$6:$GP$190,1,HL90+1),INDEX($M$6:$GP$190,MIN(HL90,HL89)+1,MAX(HL90,HL89)+1))+IF(HK90&lt;&gt;HK91,INDEX($M$6:$GP$190,1,HL90+1),0),"")</f>
        <v/>
      </c>
      <c r="HN90" s="29" t="str">
        <f>IF(HJ90&lt;=$HH$1-1,ROUND(#REF!,3)&amp;","&amp;#REF!,"")</f>
        <v/>
      </c>
      <c r="HO90" s="40"/>
      <c r="HP90" s="40"/>
      <c r="HQ90" s="40"/>
      <c r="HR90" s="40"/>
      <c r="HU90" s="75">
        <v>85</v>
      </c>
      <c r="HV90" s="77" t="str">
        <f t="shared" si="74"/>
        <v/>
      </c>
      <c r="HW90" s="78" t="str">
        <f t="shared" si="75"/>
        <v/>
      </c>
      <c r="HX90" s="88" t="str">
        <f t="shared" si="92"/>
        <v/>
      </c>
      <c r="HY90" s="68" t="str">
        <v>0,0,0,1</v>
      </c>
      <c r="HZ90" s="75">
        <f t="shared" si="68"/>
        <v>2</v>
      </c>
      <c r="IA90" s="75">
        <f t="shared" si="69"/>
        <v>4</v>
      </c>
      <c r="IB90" s="75">
        <f t="shared" si="108"/>
        <v>99999</v>
      </c>
      <c r="IC90" s="143">
        <f t="shared" si="93"/>
        <v>99999</v>
      </c>
      <c r="ID90" s="75">
        <f t="shared" si="105"/>
        <v>99999</v>
      </c>
      <c r="IE90" s="76">
        <f t="shared" si="94"/>
        <v>99999</v>
      </c>
      <c r="IF90" s="86">
        <f t="shared" si="76"/>
        <v>99999</v>
      </c>
      <c r="IG90" s="88">
        <f t="shared" si="77"/>
        <v>99999</v>
      </c>
      <c r="IH90" s="30">
        <f t="shared" si="95"/>
        <v>99999</v>
      </c>
      <c r="II90" s="55">
        <f t="shared" si="96"/>
        <v>99999</v>
      </c>
      <c r="IJ90" s="133" t="str">
        <f t="shared" si="78"/>
        <v>-</v>
      </c>
      <c r="IL90" s="146"/>
      <c r="IM90" s="146"/>
      <c r="IN90" s="146"/>
      <c r="IO90" s="141">
        <f t="shared" si="70"/>
        <v>99999</v>
      </c>
      <c r="IP90" s="75">
        <f t="shared" si="71"/>
        <v>99999</v>
      </c>
      <c r="IQ90" s="387" t="str">
        <f t="shared" si="109"/>
        <v>-</v>
      </c>
      <c r="IR90" s="142">
        <f t="shared" si="97"/>
        <v>99999</v>
      </c>
      <c r="IS90" s="146"/>
      <c r="IT90" s="389"/>
      <c r="IU90" s="389"/>
      <c r="IV90" s="146"/>
      <c r="IW90" s="7">
        <v>85</v>
      </c>
      <c r="IX90" s="1" t="str">
        <f t="shared" si="98"/>
        <v/>
      </c>
      <c r="IY90" s="7" t="str">
        <f t="shared" si="99"/>
        <v/>
      </c>
      <c r="IZ90" s="223" t="str" cm="1">
        <f t="array" ref="IZ90">IF(IW90&lt;=$HH$1-1,
IF(IX90&lt;&gt;IX89,
INDEX($M$6:$GP$190,1,IY90+1),INDEX($M$6:$GP$190,MIN(IY90,IY89)+1,MAX(IY90,IY89)+1))+IF(IX90&lt;&gt;IX91,INDEX($M$6:$GP$190,1,IY90+1),0),"")</f>
        <v/>
      </c>
      <c r="JA90" s="7" t="str">
        <f t="shared" si="100"/>
        <v/>
      </c>
    </row>
    <row r="91" spans="1:261" ht="15" x14ac:dyDescent="0.2">
      <c r="A91" s="216"/>
      <c r="B91" s="1">
        <v>86</v>
      </c>
      <c r="C91" s="188">
        <f t="shared" si="83"/>
        <v>0</v>
      </c>
      <c r="K91" s="7"/>
      <c r="L91" s="291">
        <v>85</v>
      </c>
      <c r="CL91" s="1"/>
      <c r="CM91" s="1"/>
      <c r="CN91" s="1"/>
      <c r="CO91" s="1"/>
      <c r="CP91" s="1"/>
      <c r="CQ91" s="1"/>
      <c r="CR91" s="1"/>
      <c r="CS91" s="31"/>
      <c r="CT91" s="31" t="s">
        <v>11</v>
      </c>
      <c r="CU91" s="183">
        <v>99999</v>
      </c>
      <c r="CV91" s="183">
        <v>99999</v>
      </c>
      <c r="CW91" s="183">
        <v>99999</v>
      </c>
      <c r="CX91" s="183">
        <v>99999</v>
      </c>
      <c r="CY91" s="183">
        <v>99999</v>
      </c>
      <c r="CZ91" s="183">
        <v>99999</v>
      </c>
      <c r="DA91" s="183">
        <v>99999</v>
      </c>
      <c r="DB91" s="183">
        <v>99999</v>
      </c>
      <c r="DC91" s="183">
        <v>99999</v>
      </c>
      <c r="DD91" s="183">
        <v>99999</v>
      </c>
      <c r="DE91" s="183">
        <v>99999</v>
      </c>
      <c r="DF91" s="183">
        <v>99999</v>
      </c>
      <c r="DG91" s="183">
        <v>99999</v>
      </c>
      <c r="DH91" s="183">
        <v>99999</v>
      </c>
      <c r="DI91" s="183">
        <v>99999</v>
      </c>
      <c r="DJ91" s="183">
        <v>99999</v>
      </c>
      <c r="DK91" s="183">
        <v>99999</v>
      </c>
      <c r="DL91" s="183">
        <v>99999</v>
      </c>
      <c r="DM91" s="183">
        <v>99999</v>
      </c>
      <c r="DN91" s="183">
        <v>99999</v>
      </c>
      <c r="DO91" s="183">
        <v>99999</v>
      </c>
      <c r="DP91" s="183">
        <v>99999</v>
      </c>
      <c r="DQ91" s="183">
        <v>99999</v>
      </c>
      <c r="DR91" s="183">
        <v>99999</v>
      </c>
      <c r="DS91" s="183">
        <v>99999</v>
      </c>
      <c r="DT91" s="183">
        <v>99999</v>
      </c>
      <c r="DU91" s="183">
        <v>99999</v>
      </c>
      <c r="DV91" s="183">
        <v>99999</v>
      </c>
      <c r="DW91" s="183">
        <v>99999</v>
      </c>
      <c r="DX91" s="183">
        <v>99999</v>
      </c>
      <c r="DY91" s="183">
        <v>99999</v>
      </c>
      <c r="DZ91" s="183">
        <v>99999</v>
      </c>
      <c r="EA91" s="183">
        <v>99999</v>
      </c>
      <c r="EB91" s="183">
        <v>99999</v>
      </c>
      <c r="EC91" s="183">
        <v>99999</v>
      </c>
      <c r="ED91" s="183">
        <v>99999</v>
      </c>
      <c r="EE91" s="183">
        <v>99999</v>
      </c>
      <c r="EF91" s="183">
        <v>99999</v>
      </c>
      <c r="EG91" s="183">
        <v>99999</v>
      </c>
      <c r="EH91" s="183">
        <v>99999</v>
      </c>
      <c r="EI91" s="183">
        <v>99999</v>
      </c>
      <c r="EJ91" s="183">
        <v>99999</v>
      </c>
      <c r="EK91" s="183">
        <v>99999</v>
      </c>
      <c r="EL91" s="183">
        <v>99999</v>
      </c>
      <c r="EM91" s="183">
        <v>99999</v>
      </c>
      <c r="EN91" s="183">
        <v>99999</v>
      </c>
      <c r="EO91" s="183">
        <v>99999</v>
      </c>
      <c r="EP91" s="183">
        <v>99999</v>
      </c>
      <c r="EQ91" s="183">
        <v>99999</v>
      </c>
      <c r="ER91" s="183">
        <v>99999</v>
      </c>
      <c r="ES91" s="183">
        <v>99999</v>
      </c>
      <c r="ET91" s="183">
        <v>99999</v>
      </c>
      <c r="EU91" s="183">
        <v>99999</v>
      </c>
      <c r="EV91" s="183">
        <v>99999</v>
      </c>
      <c r="EW91" s="183">
        <v>99999</v>
      </c>
      <c r="EX91" s="183">
        <v>99999</v>
      </c>
      <c r="EY91" s="183">
        <v>99999</v>
      </c>
      <c r="EZ91" s="183">
        <v>99999</v>
      </c>
      <c r="FA91" s="183">
        <v>99999</v>
      </c>
      <c r="FB91" s="183">
        <v>99999</v>
      </c>
      <c r="FC91" s="183">
        <v>99999</v>
      </c>
      <c r="FD91" s="183">
        <v>99999</v>
      </c>
      <c r="FE91" s="183">
        <v>99999</v>
      </c>
      <c r="FF91" s="183">
        <v>99999</v>
      </c>
      <c r="FG91" s="183">
        <v>99999</v>
      </c>
      <c r="FH91" s="183">
        <v>99999</v>
      </c>
      <c r="FI91" s="183">
        <v>99999</v>
      </c>
      <c r="FJ91" s="183">
        <v>99999</v>
      </c>
      <c r="FK91" s="183">
        <v>99999</v>
      </c>
      <c r="FL91" s="183">
        <v>99999</v>
      </c>
      <c r="FM91" s="183">
        <v>99999</v>
      </c>
      <c r="FN91" s="183">
        <v>99999</v>
      </c>
      <c r="FO91" s="183">
        <v>99999</v>
      </c>
      <c r="FP91" s="183">
        <v>99999</v>
      </c>
      <c r="FQ91" s="183">
        <v>99999</v>
      </c>
      <c r="FR91" s="183">
        <v>99999</v>
      </c>
      <c r="FS91" s="183">
        <v>99999</v>
      </c>
      <c r="FT91" s="183">
        <v>99999</v>
      </c>
      <c r="FU91" s="183">
        <v>99999</v>
      </c>
      <c r="FV91" s="183">
        <v>99999</v>
      </c>
      <c r="FW91" s="183">
        <v>99999</v>
      </c>
      <c r="FX91" s="183">
        <v>99999</v>
      </c>
      <c r="FY91" s="183">
        <v>99999</v>
      </c>
      <c r="FZ91" s="183">
        <v>99999</v>
      </c>
      <c r="GA91" s="183">
        <v>99999</v>
      </c>
      <c r="GB91" s="183">
        <v>99999</v>
      </c>
      <c r="GC91" s="183">
        <v>99999</v>
      </c>
      <c r="GD91" s="183">
        <v>99999</v>
      </c>
      <c r="GE91" s="183">
        <v>99999</v>
      </c>
      <c r="GF91" s="183">
        <v>99999</v>
      </c>
      <c r="GG91" s="183">
        <v>99999</v>
      </c>
      <c r="GH91" s="183">
        <v>99999</v>
      </c>
      <c r="GI91" s="132">
        <v>99999</v>
      </c>
      <c r="GJ91" s="132">
        <v>99999</v>
      </c>
      <c r="GK91" s="132">
        <v>99999</v>
      </c>
      <c r="GL91" s="132">
        <v>99999</v>
      </c>
      <c r="GM91" s="132">
        <v>99999</v>
      </c>
      <c r="GN91" s="132">
        <v>99999</v>
      </c>
      <c r="GO91" s="132">
        <v>99999</v>
      </c>
      <c r="GP91" s="132">
        <v>99999</v>
      </c>
      <c r="GQ91" s="28">
        <v>85</v>
      </c>
      <c r="GR91" s="128"/>
      <c r="GS91" s="55" t="str">
        <f t="shared" si="106"/>
        <v>NFS</v>
      </c>
      <c r="GT91" s="55" t="str">
        <f t="shared" si="107"/>
        <v/>
      </c>
      <c r="GU91" s="29"/>
      <c r="GV91" s="56" t="str">
        <f t="shared" si="104"/>
        <v>,</v>
      </c>
      <c r="GW91" s="59" t="str">
        <f t="shared" si="102"/>
        <v>,</v>
      </c>
      <c r="GX91" s="29">
        <v>86</v>
      </c>
      <c r="GY91" s="5"/>
      <c r="GZ91" s="87" t="str">
        <f t="shared" si="73"/>
        <v/>
      </c>
      <c r="HA91" s="101" t="str">
        <v>0,0,0,0</v>
      </c>
      <c r="HB91" s="56">
        <f t="shared" si="66"/>
        <v>2</v>
      </c>
      <c r="HC91" s="56">
        <f t="shared" si="67"/>
        <v>4</v>
      </c>
      <c r="HD91" s="55">
        <f t="shared" si="79"/>
        <v>99999</v>
      </c>
      <c r="HE91" s="219">
        <f t="shared" si="87"/>
        <v>99999</v>
      </c>
      <c r="HF91" s="55">
        <f t="shared" si="88"/>
        <v>99999</v>
      </c>
      <c r="HG91" s="108" t="str">
        <f t="shared" si="89"/>
        <v>NFS</v>
      </c>
      <c r="HH91" s="85">
        <f t="shared" si="90"/>
        <v>0</v>
      </c>
      <c r="HI91" s="106" t="str">
        <f t="shared" si="91"/>
        <v/>
      </c>
      <c r="HJ91" s="29">
        <v>86</v>
      </c>
      <c r="HK91" s="85" t="str">
        <f t="shared" si="80"/>
        <v/>
      </c>
      <c r="HL91" s="85" t="str">
        <f t="shared" si="103"/>
        <v/>
      </c>
      <c r="HM91" s="55" t="str" cm="1">
        <f t="array" ref="HM91">IF(HJ91&lt;=$HH$1-1,IF(HK91&lt;&gt;HK90,INDEX($M$6:$GP$190,1,HL91+1),INDEX($M$6:$GP$190,MIN(HL91,HL90)+1,MAX(HL91,HL90)+1))+IF(HK91&lt;&gt;HK92,INDEX($M$6:$GP$190,1,HL91+1),0),"")</f>
        <v/>
      </c>
      <c r="HN91" s="29" t="str">
        <f>IF(HJ91&lt;=$HH$1-1,ROUND(#REF!,3)&amp;","&amp;#REF!,"")</f>
        <v/>
      </c>
      <c r="HO91" s="40"/>
      <c r="HP91" s="40"/>
      <c r="HQ91" s="40"/>
      <c r="HR91" s="40"/>
      <c r="HU91" s="75">
        <v>86</v>
      </c>
      <c r="HV91" s="77" t="str">
        <f t="shared" si="74"/>
        <v/>
      </c>
      <c r="HW91" s="78" t="str">
        <f t="shared" si="75"/>
        <v/>
      </c>
      <c r="HX91" s="88" t="str">
        <f t="shared" si="92"/>
        <v/>
      </c>
      <c r="HY91" s="68" t="str">
        <v>0,0,0,1</v>
      </c>
      <c r="HZ91" s="75">
        <f t="shared" si="68"/>
        <v>2</v>
      </c>
      <c r="IA91" s="75">
        <f t="shared" si="69"/>
        <v>4</v>
      </c>
      <c r="IB91" s="75">
        <f t="shared" si="108"/>
        <v>99999</v>
      </c>
      <c r="IC91" s="143">
        <f t="shared" si="93"/>
        <v>99999</v>
      </c>
      <c r="ID91" s="75">
        <f t="shared" si="105"/>
        <v>99999</v>
      </c>
      <c r="IE91" s="76">
        <f t="shared" si="94"/>
        <v>99999</v>
      </c>
      <c r="IF91" s="86">
        <f t="shared" si="76"/>
        <v>99999</v>
      </c>
      <c r="IG91" s="88">
        <f t="shared" si="77"/>
        <v>99999</v>
      </c>
      <c r="IH91" s="30">
        <f t="shared" si="95"/>
        <v>99999</v>
      </c>
      <c r="II91" s="55">
        <f t="shared" si="96"/>
        <v>99999</v>
      </c>
      <c r="IJ91" s="133" t="str">
        <f t="shared" si="78"/>
        <v>-</v>
      </c>
      <c r="IL91" s="146"/>
      <c r="IM91" s="146"/>
      <c r="IN91" s="146"/>
      <c r="IO91" s="141">
        <f t="shared" si="70"/>
        <v>99999</v>
      </c>
      <c r="IP91" s="75">
        <f t="shared" si="71"/>
        <v>99999</v>
      </c>
      <c r="IQ91" s="387" t="str">
        <f t="shared" si="109"/>
        <v>-</v>
      </c>
      <c r="IR91" s="142">
        <f t="shared" si="97"/>
        <v>99999</v>
      </c>
      <c r="IS91" s="146"/>
      <c r="IT91" s="389"/>
      <c r="IU91" s="389"/>
      <c r="IV91" s="146"/>
      <c r="IW91" s="7">
        <v>86</v>
      </c>
      <c r="IX91" s="1" t="str">
        <f t="shared" si="98"/>
        <v/>
      </c>
      <c r="IY91" s="7" t="str">
        <f t="shared" si="99"/>
        <v/>
      </c>
      <c r="IZ91" s="223" t="str" cm="1">
        <f t="array" ref="IZ91">IF(IW91&lt;=$HH$1-1,
IF(IX91&lt;&gt;IX90,
INDEX($M$6:$GP$190,1,IY91+1),INDEX($M$6:$GP$190,MIN(IY91,IY90)+1,MAX(IY91,IY90)+1))+IF(IX91&lt;&gt;IX92,INDEX($M$6:$GP$190,1,IY91+1),0),"")</f>
        <v/>
      </c>
      <c r="JA91" s="7" t="str">
        <f t="shared" si="100"/>
        <v/>
      </c>
    </row>
    <row r="92" spans="1:261" ht="15" x14ac:dyDescent="0.2">
      <c r="A92" s="216"/>
      <c r="B92" s="1">
        <v>87</v>
      </c>
      <c r="C92" s="188">
        <f t="shared" si="83"/>
        <v>0</v>
      </c>
      <c r="K92" s="7"/>
      <c r="L92" s="291">
        <v>86</v>
      </c>
      <c r="CL92" s="1"/>
      <c r="CM92" s="1"/>
      <c r="CN92" s="1"/>
      <c r="CO92" s="1"/>
      <c r="CP92" s="1"/>
      <c r="CQ92" s="1"/>
      <c r="CR92" s="1"/>
      <c r="CS92" s="1"/>
      <c r="CT92" s="31"/>
      <c r="CU92" s="31" t="s">
        <v>11</v>
      </c>
      <c r="CV92" s="183">
        <v>99999</v>
      </c>
      <c r="CW92" s="183">
        <v>99999</v>
      </c>
      <c r="CX92" s="183">
        <v>99999</v>
      </c>
      <c r="CY92" s="183">
        <v>99999</v>
      </c>
      <c r="CZ92" s="183">
        <v>99999</v>
      </c>
      <c r="DA92" s="183">
        <v>99999</v>
      </c>
      <c r="DB92" s="183">
        <v>99999</v>
      </c>
      <c r="DC92" s="183">
        <v>99999</v>
      </c>
      <c r="DD92" s="183">
        <v>99999</v>
      </c>
      <c r="DE92" s="183">
        <v>99999</v>
      </c>
      <c r="DF92" s="183">
        <v>99999</v>
      </c>
      <c r="DG92" s="183">
        <v>99999</v>
      </c>
      <c r="DH92" s="183">
        <v>99999</v>
      </c>
      <c r="DI92" s="183">
        <v>99999</v>
      </c>
      <c r="DJ92" s="183">
        <v>99999</v>
      </c>
      <c r="DK92" s="183">
        <v>99999</v>
      </c>
      <c r="DL92" s="183">
        <v>99999</v>
      </c>
      <c r="DM92" s="183">
        <v>99999</v>
      </c>
      <c r="DN92" s="183">
        <v>99999</v>
      </c>
      <c r="DO92" s="183">
        <v>99999</v>
      </c>
      <c r="DP92" s="183">
        <v>99999</v>
      </c>
      <c r="DQ92" s="183">
        <v>99999</v>
      </c>
      <c r="DR92" s="183">
        <v>99999</v>
      </c>
      <c r="DS92" s="183">
        <v>99999</v>
      </c>
      <c r="DT92" s="183">
        <v>99999</v>
      </c>
      <c r="DU92" s="183">
        <v>99999</v>
      </c>
      <c r="DV92" s="183">
        <v>99999</v>
      </c>
      <c r="DW92" s="183">
        <v>99999</v>
      </c>
      <c r="DX92" s="183">
        <v>99999</v>
      </c>
      <c r="DY92" s="183">
        <v>99999</v>
      </c>
      <c r="DZ92" s="183">
        <v>99999</v>
      </c>
      <c r="EA92" s="183">
        <v>99999</v>
      </c>
      <c r="EB92" s="183">
        <v>99999</v>
      </c>
      <c r="EC92" s="183">
        <v>99999</v>
      </c>
      <c r="ED92" s="183">
        <v>99999</v>
      </c>
      <c r="EE92" s="183">
        <v>99999</v>
      </c>
      <c r="EF92" s="183">
        <v>99999</v>
      </c>
      <c r="EG92" s="183">
        <v>99999</v>
      </c>
      <c r="EH92" s="183">
        <v>99999</v>
      </c>
      <c r="EI92" s="183">
        <v>99999</v>
      </c>
      <c r="EJ92" s="183">
        <v>99999</v>
      </c>
      <c r="EK92" s="183">
        <v>99999</v>
      </c>
      <c r="EL92" s="183">
        <v>99999</v>
      </c>
      <c r="EM92" s="183">
        <v>99999</v>
      </c>
      <c r="EN92" s="183">
        <v>99999</v>
      </c>
      <c r="EO92" s="183">
        <v>99999</v>
      </c>
      <c r="EP92" s="183">
        <v>99999</v>
      </c>
      <c r="EQ92" s="183">
        <v>99999</v>
      </c>
      <c r="ER92" s="183">
        <v>99999</v>
      </c>
      <c r="ES92" s="183">
        <v>99999</v>
      </c>
      <c r="ET92" s="183">
        <v>99999</v>
      </c>
      <c r="EU92" s="183">
        <v>99999</v>
      </c>
      <c r="EV92" s="183">
        <v>99999</v>
      </c>
      <c r="EW92" s="183">
        <v>99999</v>
      </c>
      <c r="EX92" s="183">
        <v>99999</v>
      </c>
      <c r="EY92" s="183">
        <v>99999</v>
      </c>
      <c r="EZ92" s="183">
        <v>99999</v>
      </c>
      <c r="FA92" s="183">
        <v>99999</v>
      </c>
      <c r="FB92" s="183">
        <v>99999</v>
      </c>
      <c r="FC92" s="183">
        <v>99999</v>
      </c>
      <c r="FD92" s="183">
        <v>99999</v>
      </c>
      <c r="FE92" s="183">
        <v>99999</v>
      </c>
      <c r="FF92" s="183">
        <v>99999</v>
      </c>
      <c r="FG92" s="183">
        <v>99999</v>
      </c>
      <c r="FH92" s="183">
        <v>99999</v>
      </c>
      <c r="FI92" s="183">
        <v>99999</v>
      </c>
      <c r="FJ92" s="183">
        <v>99999</v>
      </c>
      <c r="FK92" s="183">
        <v>99999</v>
      </c>
      <c r="FL92" s="183">
        <v>99999</v>
      </c>
      <c r="FM92" s="183">
        <v>99999</v>
      </c>
      <c r="FN92" s="183">
        <v>99999</v>
      </c>
      <c r="FO92" s="183">
        <v>99999</v>
      </c>
      <c r="FP92" s="183">
        <v>99999</v>
      </c>
      <c r="FQ92" s="183">
        <v>99999</v>
      </c>
      <c r="FR92" s="183">
        <v>99999</v>
      </c>
      <c r="FS92" s="183">
        <v>99999</v>
      </c>
      <c r="FT92" s="183">
        <v>99999</v>
      </c>
      <c r="FU92" s="183">
        <v>99999</v>
      </c>
      <c r="FV92" s="183">
        <v>99999</v>
      </c>
      <c r="FW92" s="183">
        <v>99999</v>
      </c>
      <c r="FX92" s="183">
        <v>99999</v>
      </c>
      <c r="FY92" s="183">
        <v>99999</v>
      </c>
      <c r="FZ92" s="183">
        <v>99999</v>
      </c>
      <c r="GA92" s="183">
        <v>99999</v>
      </c>
      <c r="GB92" s="183">
        <v>99999</v>
      </c>
      <c r="GC92" s="183">
        <v>99999</v>
      </c>
      <c r="GD92" s="183">
        <v>99999</v>
      </c>
      <c r="GE92" s="183">
        <v>99999</v>
      </c>
      <c r="GF92" s="183">
        <v>99999</v>
      </c>
      <c r="GG92" s="183">
        <v>99999</v>
      </c>
      <c r="GH92" s="183">
        <v>99999</v>
      </c>
      <c r="GI92" s="132">
        <v>99999</v>
      </c>
      <c r="GJ92" s="132">
        <v>99999</v>
      </c>
      <c r="GK92" s="132">
        <v>99999</v>
      </c>
      <c r="GL92" s="132">
        <v>99999</v>
      </c>
      <c r="GM92" s="132">
        <v>99999</v>
      </c>
      <c r="GN92" s="132">
        <v>99999</v>
      </c>
      <c r="GO92" s="132">
        <v>99999</v>
      </c>
      <c r="GP92" s="132">
        <v>99999</v>
      </c>
      <c r="GQ92" s="28">
        <v>86</v>
      </c>
      <c r="GR92" s="128"/>
      <c r="GS92" s="55" t="str">
        <f t="shared" si="106"/>
        <v>NFS</v>
      </c>
      <c r="GT92" s="55" t="str">
        <f t="shared" si="107"/>
        <v/>
      </c>
      <c r="GU92" s="29"/>
      <c r="GV92" s="56" t="str">
        <f t="shared" si="104"/>
        <v>,</v>
      </c>
      <c r="GW92" s="59" t="str">
        <f t="shared" si="102"/>
        <v>,</v>
      </c>
      <c r="GX92" s="29">
        <v>87</v>
      </c>
      <c r="GY92" s="5"/>
      <c r="GZ92" s="87" t="str">
        <f t="shared" si="73"/>
        <v/>
      </c>
      <c r="HA92" s="101" t="str">
        <v>0,0,0,0</v>
      </c>
      <c r="HB92" s="56">
        <f t="shared" si="66"/>
        <v>2</v>
      </c>
      <c r="HC92" s="56">
        <f t="shared" si="67"/>
        <v>4</v>
      </c>
      <c r="HD92" s="55">
        <f t="shared" si="79"/>
        <v>99999</v>
      </c>
      <c r="HE92" s="219">
        <f t="shared" si="87"/>
        <v>99999</v>
      </c>
      <c r="HF92" s="55">
        <f t="shared" si="88"/>
        <v>99999</v>
      </c>
      <c r="HG92" s="108" t="str">
        <f t="shared" si="89"/>
        <v>NFS</v>
      </c>
      <c r="HH92" s="85">
        <f t="shared" si="90"/>
        <v>0</v>
      </c>
      <c r="HI92" s="106" t="str">
        <f t="shared" si="91"/>
        <v/>
      </c>
      <c r="HJ92" s="29">
        <v>87</v>
      </c>
      <c r="HK92" s="85" t="str">
        <f t="shared" si="80"/>
        <v/>
      </c>
      <c r="HL92" s="85" t="str">
        <f t="shared" si="103"/>
        <v/>
      </c>
      <c r="HM92" s="55" t="str" cm="1">
        <f t="array" ref="HM92">IF(HJ92&lt;=$HH$1-1,IF(HK92&lt;&gt;HK91,INDEX($M$6:$GP$190,1,HL92+1),INDEX($M$6:$GP$190,MIN(HL92,HL91)+1,MAX(HL92,HL91)+1))+IF(HK92&lt;&gt;HK93,INDEX($M$6:$GP$190,1,HL92+1),0),"")</f>
        <v/>
      </c>
      <c r="HN92" s="29" t="str">
        <f>IF(HJ92&lt;=$HH$1-1,ROUND(#REF!,3)&amp;","&amp;#REF!,"")</f>
        <v/>
      </c>
      <c r="HO92" s="40"/>
      <c r="HP92" s="40"/>
      <c r="HQ92" s="40"/>
      <c r="HR92" s="40"/>
      <c r="HU92" s="75">
        <v>87</v>
      </c>
      <c r="HV92" s="77" t="str">
        <f t="shared" si="74"/>
        <v/>
      </c>
      <c r="HW92" s="78" t="str">
        <f t="shared" si="75"/>
        <v/>
      </c>
      <c r="HX92" s="88" t="str">
        <f t="shared" si="92"/>
        <v/>
      </c>
      <c r="HY92" s="68" t="str">
        <v>0,0,0,1</v>
      </c>
      <c r="HZ92" s="75">
        <f t="shared" si="68"/>
        <v>2</v>
      </c>
      <c r="IA92" s="75">
        <f t="shared" si="69"/>
        <v>4</v>
      </c>
      <c r="IB92" s="75">
        <f t="shared" si="108"/>
        <v>99999</v>
      </c>
      <c r="IC92" s="143">
        <f t="shared" si="93"/>
        <v>99999</v>
      </c>
      <c r="ID92" s="75">
        <f t="shared" si="105"/>
        <v>99999</v>
      </c>
      <c r="IE92" s="76">
        <f t="shared" si="94"/>
        <v>99999</v>
      </c>
      <c r="IF92" s="86">
        <f t="shared" si="76"/>
        <v>99999</v>
      </c>
      <c r="IG92" s="88">
        <f t="shared" si="77"/>
        <v>99999</v>
      </c>
      <c r="IH92" s="30">
        <f t="shared" si="95"/>
        <v>99999</v>
      </c>
      <c r="II92" s="55">
        <f t="shared" si="96"/>
        <v>99999</v>
      </c>
      <c r="IJ92" s="133" t="str">
        <f t="shared" si="78"/>
        <v>-</v>
      </c>
      <c r="IL92" s="146"/>
      <c r="IM92" s="146"/>
      <c r="IN92" s="146"/>
      <c r="IO92" s="141">
        <f t="shared" si="70"/>
        <v>99999</v>
      </c>
      <c r="IP92" s="75">
        <f t="shared" si="71"/>
        <v>99999</v>
      </c>
      <c r="IQ92" s="387" t="str">
        <f t="shared" si="109"/>
        <v>-</v>
      </c>
      <c r="IR92" s="142">
        <f t="shared" si="97"/>
        <v>99999</v>
      </c>
      <c r="IS92" s="146"/>
      <c r="IT92" s="389"/>
      <c r="IU92" s="389"/>
      <c r="IV92" s="146"/>
      <c r="IW92" s="7">
        <v>87</v>
      </c>
      <c r="IX92" s="1" t="str">
        <f t="shared" si="98"/>
        <v/>
      </c>
      <c r="IY92" s="7" t="str">
        <f t="shared" si="99"/>
        <v/>
      </c>
      <c r="IZ92" s="223" t="str" cm="1">
        <f t="array" ref="IZ92">IF(IW92&lt;=$HH$1-1,
IF(IX92&lt;&gt;IX91,
INDEX($M$6:$GP$190,1,IY92+1),INDEX($M$6:$GP$190,MIN(IY92,IY91)+1,MAX(IY92,IY91)+1))+IF(IX92&lt;&gt;IX93,INDEX($M$6:$GP$190,1,IY92+1),0),"")</f>
        <v/>
      </c>
      <c r="JA92" s="7" t="str">
        <f t="shared" si="100"/>
        <v/>
      </c>
    </row>
    <row r="93" spans="1:261" ht="15" x14ac:dyDescent="0.2">
      <c r="A93" s="216"/>
      <c r="B93" s="1">
        <v>88</v>
      </c>
      <c r="C93" s="188">
        <f t="shared" si="83"/>
        <v>0</v>
      </c>
      <c r="K93" s="7"/>
      <c r="L93" s="291">
        <v>87</v>
      </c>
      <c r="CL93" s="1"/>
      <c r="CM93" s="1"/>
      <c r="CN93" s="1"/>
      <c r="CO93" s="1"/>
      <c r="CP93" s="1"/>
      <c r="CQ93" s="1"/>
      <c r="CR93" s="1"/>
      <c r="CS93" s="1"/>
      <c r="CT93" s="1"/>
      <c r="CU93" s="31"/>
      <c r="CV93" s="31" t="s">
        <v>11</v>
      </c>
      <c r="CW93" s="183">
        <v>99999</v>
      </c>
      <c r="CX93" s="183">
        <v>99999</v>
      </c>
      <c r="CY93" s="183">
        <v>99999</v>
      </c>
      <c r="CZ93" s="183">
        <v>99999</v>
      </c>
      <c r="DA93" s="183">
        <v>99999</v>
      </c>
      <c r="DB93" s="183">
        <v>99999</v>
      </c>
      <c r="DC93" s="183">
        <v>99999</v>
      </c>
      <c r="DD93" s="183">
        <v>99999</v>
      </c>
      <c r="DE93" s="183">
        <v>99999</v>
      </c>
      <c r="DF93" s="183">
        <v>99999</v>
      </c>
      <c r="DG93" s="183">
        <v>99999</v>
      </c>
      <c r="DH93" s="183">
        <v>99999</v>
      </c>
      <c r="DI93" s="183">
        <v>99999</v>
      </c>
      <c r="DJ93" s="183">
        <v>99999</v>
      </c>
      <c r="DK93" s="183">
        <v>99999</v>
      </c>
      <c r="DL93" s="183">
        <v>99999</v>
      </c>
      <c r="DM93" s="183">
        <v>99999</v>
      </c>
      <c r="DN93" s="183">
        <v>99999</v>
      </c>
      <c r="DO93" s="183">
        <v>99999</v>
      </c>
      <c r="DP93" s="183">
        <v>99999</v>
      </c>
      <c r="DQ93" s="183">
        <v>99999</v>
      </c>
      <c r="DR93" s="183">
        <v>99999</v>
      </c>
      <c r="DS93" s="183">
        <v>99999</v>
      </c>
      <c r="DT93" s="183">
        <v>99999</v>
      </c>
      <c r="DU93" s="183">
        <v>99999</v>
      </c>
      <c r="DV93" s="183">
        <v>99999</v>
      </c>
      <c r="DW93" s="183">
        <v>99999</v>
      </c>
      <c r="DX93" s="183">
        <v>99999</v>
      </c>
      <c r="DY93" s="183">
        <v>99999</v>
      </c>
      <c r="DZ93" s="183">
        <v>99999</v>
      </c>
      <c r="EA93" s="183">
        <v>99999</v>
      </c>
      <c r="EB93" s="183">
        <v>99999</v>
      </c>
      <c r="EC93" s="183">
        <v>99999</v>
      </c>
      <c r="ED93" s="183">
        <v>99999</v>
      </c>
      <c r="EE93" s="183">
        <v>99999</v>
      </c>
      <c r="EF93" s="183">
        <v>99999</v>
      </c>
      <c r="EG93" s="183">
        <v>99999</v>
      </c>
      <c r="EH93" s="183">
        <v>99999</v>
      </c>
      <c r="EI93" s="183">
        <v>99999</v>
      </c>
      <c r="EJ93" s="183">
        <v>99999</v>
      </c>
      <c r="EK93" s="183">
        <v>99999</v>
      </c>
      <c r="EL93" s="183">
        <v>99999</v>
      </c>
      <c r="EM93" s="183">
        <v>99999</v>
      </c>
      <c r="EN93" s="183">
        <v>99999</v>
      </c>
      <c r="EO93" s="183">
        <v>99999</v>
      </c>
      <c r="EP93" s="183">
        <v>99999</v>
      </c>
      <c r="EQ93" s="183">
        <v>99999</v>
      </c>
      <c r="ER93" s="183">
        <v>99999</v>
      </c>
      <c r="ES93" s="183">
        <v>99999</v>
      </c>
      <c r="ET93" s="183">
        <v>99999</v>
      </c>
      <c r="EU93" s="183">
        <v>99999</v>
      </c>
      <c r="EV93" s="183">
        <v>99999</v>
      </c>
      <c r="EW93" s="183">
        <v>99999</v>
      </c>
      <c r="EX93" s="183">
        <v>99999</v>
      </c>
      <c r="EY93" s="183">
        <v>99999</v>
      </c>
      <c r="EZ93" s="183">
        <v>99999</v>
      </c>
      <c r="FA93" s="183">
        <v>99999</v>
      </c>
      <c r="FB93" s="183">
        <v>99999</v>
      </c>
      <c r="FC93" s="183">
        <v>99999</v>
      </c>
      <c r="FD93" s="183">
        <v>99999</v>
      </c>
      <c r="FE93" s="183">
        <v>99999</v>
      </c>
      <c r="FF93" s="183">
        <v>99999</v>
      </c>
      <c r="FG93" s="183">
        <v>99999</v>
      </c>
      <c r="FH93" s="183">
        <v>99999</v>
      </c>
      <c r="FI93" s="183">
        <v>99999</v>
      </c>
      <c r="FJ93" s="183">
        <v>99999</v>
      </c>
      <c r="FK93" s="183">
        <v>99999</v>
      </c>
      <c r="FL93" s="183">
        <v>99999</v>
      </c>
      <c r="FM93" s="183">
        <v>99999</v>
      </c>
      <c r="FN93" s="183">
        <v>99999</v>
      </c>
      <c r="FO93" s="183">
        <v>99999</v>
      </c>
      <c r="FP93" s="183">
        <v>99999</v>
      </c>
      <c r="FQ93" s="183">
        <v>99999</v>
      </c>
      <c r="FR93" s="183">
        <v>99999</v>
      </c>
      <c r="FS93" s="183">
        <v>99999</v>
      </c>
      <c r="FT93" s="183">
        <v>99999</v>
      </c>
      <c r="FU93" s="183">
        <v>99999</v>
      </c>
      <c r="FV93" s="183">
        <v>99999</v>
      </c>
      <c r="FW93" s="183">
        <v>99999</v>
      </c>
      <c r="FX93" s="183">
        <v>99999</v>
      </c>
      <c r="FY93" s="183">
        <v>99999</v>
      </c>
      <c r="FZ93" s="183">
        <v>99999</v>
      </c>
      <c r="GA93" s="183">
        <v>99999</v>
      </c>
      <c r="GB93" s="183">
        <v>99999</v>
      </c>
      <c r="GC93" s="183">
        <v>99999</v>
      </c>
      <c r="GD93" s="183">
        <v>99999</v>
      </c>
      <c r="GE93" s="183">
        <v>99999</v>
      </c>
      <c r="GF93" s="183">
        <v>99999</v>
      </c>
      <c r="GG93" s="183">
        <v>99999</v>
      </c>
      <c r="GH93" s="183">
        <v>99999</v>
      </c>
      <c r="GI93" s="132">
        <v>99999</v>
      </c>
      <c r="GJ93" s="132">
        <v>99999</v>
      </c>
      <c r="GK93" s="132">
        <v>99999</v>
      </c>
      <c r="GL93" s="132">
        <v>99999</v>
      </c>
      <c r="GM93" s="132">
        <v>99999</v>
      </c>
      <c r="GN93" s="132">
        <v>99999</v>
      </c>
      <c r="GO93" s="132">
        <v>99999</v>
      </c>
      <c r="GP93" s="132">
        <v>99999</v>
      </c>
      <c r="GQ93" s="28">
        <v>87</v>
      </c>
      <c r="GR93" s="128"/>
      <c r="GS93" s="55" t="str">
        <f t="shared" si="106"/>
        <v>NFS</v>
      </c>
      <c r="GT93" s="55" t="str">
        <f t="shared" si="107"/>
        <v/>
      </c>
      <c r="GU93" s="29"/>
      <c r="GV93" s="56" t="str">
        <f t="shared" si="104"/>
        <v>,</v>
      </c>
      <c r="GW93" s="59" t="str">
        <f t="shared" si="102"/>
        <v>,</v>
      </c>
      <c r="GX93" s="29">
        <v>88</v>
      </c>
      <c r="GY93" s="5"/>
      <c r="GZ93" s="87" t="str">
        <f t="shared" si="73"/>
        <v/>
      </c>
      <c r="HA93" s="101" t="str">
        <v>0,0,0,0</v>
      </c>
      <c r="HB93" s="56">
        <f t="shared" si="66"/>
        <v>2</v>
      </c>
      <c r="HC93" s="56">
        <f t="shared" si="67"/>
        <v>4</v>
      </c>
      <c r="HD93" s="55">
        <f t="shared" si="79"/>
        <v>99999</v>
      </c>
      <c r="HE93" s="219">
        <f t="shared" si="87"/>
        <v>99999</v>
      </c>
      <c r="HF93" s="55">
        <f t="shared" si="88"/>
        <v>99999</v>
      </c>
      <c r="HG93" s="108" t="str">
        <f t="shared" si="89"/>
        <v>NFS</v>
      </c>
      <c r="HH93" s="85">
        <f t="shared" si="90"/>
        <v>0</v>
      </c>
      <c r="HI93" s="106" t="str">
        <f t="shared" si="91"/>
        <v/>
      </c>
      <c r="HJ93" s="29">
        <v>88</v>
      </c>
      <c r="HK93" s="85" t="str">
        <f t="shared" si="80"/>
        <v/>
      </c>
      <c r="HL93" s="85" t="str">
        <f t="shared" si="103"/>
        <v/>
      </c>
      <c r="HM93" s="55" t="str" cm="1">
        <f t="array" ref="HM93">IF(HJ93&lt;=$HH$1-1,IF(HK93&lt;&gt;HK92,INDEX($M$6:$GP$190,1,HL93+1),INDEX($M$6:$GP$190,MIN(HL93,HL92)+1,MAX(HL93,HL92)+1))+IF(HK93&lt;&gt;HK94,INDEX($M$6:$GP$190,1,HL93+1),0),"")</f>
        <v/>
      </c>
      <c r="HN93" s="29" t="str">
        <f>IF(HJ93&lt;=$HH$1-1,ROUND(#REF!,3)&amp;","&amp;#REF!,"")</f>
        <v/>
      </c>
      <c r="HO93" s="40"/>
      <c r="HP93" s="40"/>
      <c r="HQ93" s="40"/>
      <c r="HR93" s="40"/>
      <c r="HU93" s="75">
        <v>88</v>
      </c>
      <c r="HV93" s="77" t="str">
        <f t="shared" si="74"/>
        <v/>
      </c>
      <c r="HW93" s="78" t="str">
        <f t="shared" si="75"/>
        <v/>
      </c>
      <c r="HX93" s="88" t="str">
        <f t="shared" si="92"/>
        <v/>
      </c>
      <c r="HY93" s="68" t="str">
        <v>0,0,0,1</v>
      </c>
      <c r="HZ93" s="75">
        <f t="shared" si="68"/>
        <v>2</v>
      </c>
      <c r="IA93" s="75">
        <f t="shared" si="69"/>
        <v>4</v>
      </c>
      <c r="IB93" s="75">
        <f t="shared" si="108"/>
        <v>99999</v>
      </c>
      <c r="IC93" s="143">
        <f t="shared" si="93"/>
        <v>99999</v>
      </c>
      <c r="ID93" s="75">
        <f t="shared" si="105"/>
        <v>99999</v>
      </c>
      <c r="IE93" s="76">
        <f t="shared" si="94"/>
        <v>99999</v>
      </c>
      <c r="IF93" s="86">
        <f t="shared" si="76"/>
        <v>99999</v>
      </c>
      <c r="IG93" s="88">
        <f t="shared" si="77"/>
        <v>99999</v>
      </c>
      <c r="IH93" s="30">
        <f t="shared" si="95"/>
        <v>99999</v>
      </c>
      <c r="II93" s="55">
        <f t="shared" si="96"/>
        <v>99999</v>
      </c>
      <c r="IJ93" s="133" t="str">
        <f t="shared" si="78"/>
        <v>-</v>
      </c>
      <c r="IL93" s="146"/>
      <c r="IM93" s="146"/>
      <c r="IN93" s="146"/>
      <c r="IO93" s="141">
        <f t="shared" si="70"/>
        <v>99999</v>
      </c>
      <c r="IP93" s="75">
        <f t="shared" si="71"/>
        <v>99999</v>
      </c>
      <c r="IQ93" s="387" t="str">
        <f t="shared" si="109"/>
        <v>-</v>
      </c>
      <c r="IR93" s="142">
        <f t="shared" si="97"/>
        <v>99999</v>
      </c>
      <c r="IS93" s="146"/>
      <c r="IT93" s="389"/>
      <c r="IU93" s="389"/>
      <c r="IV93" s="146"/>
      <c r="IW93" s="7">
        <v>88</v>
      </c>
      <c r="IX93" s="1" t="str">
        <f t="shared" si="98"/>
        <v/>
      </c>
      <c r="IY93" s="7" t="str">
        <f t="shared" si="99"/>
        <v/>
      </c>
      <c r="IZ93" s="223" t="str" cm="1">
        <f t="array" ref="IZ93">IF(IW93&lt;=$HH$1-1,
IF(IX93&lt;&gt;IX92,
INDEX($M$6:$GP$190,1,IY93+1),INDEX($M$6:$GP$190,MIN(IY93,IY92)+1,MAX(IY93,IY92)+1))+IF(IX93&lt;&gt;IX94,INDEX($M$6:$GP$190,1,IY93+1),0),"")</f>
        <v/>
      </c>
      <c r="JA93" s="7" t="str">
        <f t="shared" si="100"/>
        <v/>
      </c>
    </row>
    <row r="94" spans="1:261" ht="15" x14ac:dyDescent="0.2">
      <c r="A94" s="216"/>
      <c r="B94" s="1">
        <v>89</v>
      </c>
      <c r="C94" s="188">
        <f t="shared" si="83"/>
        <v>0</v>
      </c>
      <c r="K94" s="7"/>
      <c r="L94" s="291">
        <v>88</v>
      </c>
      <c r="CL94" s="1"/>
      <c r="CM94" s="1"/>
      <c r="CN94" s="1"/>
      <c r="CO94" s="1"/>
      <c r="CP94" s="1"/>
      <c r="CQ94" s="1"/>
      <c r="CR94" s="1"/>
      <c r="CS94" s="1"/>
      <c r="CT94" s="1"/>
      <c r="CU94" s="1"/>
      <c r="CV94" s="31"/>
      <c r="CW94" s="31" t="s">
        <v>11</v>
      </c>
      <c r="CX94" s="183">
        <v>99999</v>
      </c>
      <c r="CY94" s="183">
        <v>99999</v>
      </c>
      <c r="CZ94" s="183">
        <v>99999</v>
      </c>
      <c r="DA94" s="183">
        <v>99999</v>
      </c>
      <c r="DB94" s="183">
        <v>99999</v>
      </c>
      <c r="DC94" s="183">
        <v>99999</v>
      </c>
      <c r="DD94" s="183">
        <v>99999</v>
      </c>
      <c r="DE94" s="183">
        <v>99999</v>
      </c>
      <c r="DF94" s="183">
        <v>99999</v>
      </c>
      <c r="DG94" s="183">
        <v>99999</v>
      </c>
      <c r="DH94" s="183">
        <v>99999</v>
      </c>
      <c r="DI94" s="183">
        <v>99999</v>
      </c>
      <c r="DJ94" s="183">
        <v>99999</v>
      </c>
      <c r="DK94" s="183">
        <v>99999</v>
      </c>
      <c r="DL94" s="183">
        <v>99999</v>
      </c>
      <c r="DM94" s="183">
        <v>99999</v>
      </c>
      <c r="DN94" s="183">
        <v>99999</v>
      </c>
      <c r="DO94" s="183">
        <v>99999</v>
      </c>
      <c r="DP94" s="183">
        <v>99999</v>
      </c>
      <c r="DQ94" s="183">
        <v>99999</v>
      </c>
      <c r="DR94" s="183">
        <v>99999</v>
      </c>
      <c r="DS94" s="183">
        <v>99999</v>
      </c>
      <c r="DT94" s="183">
        <v>99999</v>
      </c>
      <c r="DU94" s="183">
        <v>99999</v>
      </c>
      <c r="DV94" s="183">
        <v>99999</v>
      </c>
      <c r="DW94" s="183">
        <v>99999</v>
      </c>
      <c r="DX94" s="183">
        <v>99999</v>
      </c>
      <c r="DY94" s="183">
        <v>99999</v>
      </c>
      <c r="DZ94" s="183">
        <v>99999</v>
      </c>
      <c r="EA94" s="183">
        <v>99999</v>
      </c>
      <c r="EB94" s="183">
        <v>99999</v>
      </c>
      <c r="EC94" s="183">
        <v>99999</v>
      </c>
      <c r="ED94" s="183">
        <v>99999</v>
      </c>
      <c r="EE94" s="183">
        <v>99999</v>
      </c>
      <c r="EF94" s="183">
        <v>99999</v>
      </c>
      <c r="EG94" s="183">
        <v>99999</v>
      </c>
      <c r="EH94" s="183">
        <v>99999</v>
      </c>
      <c r="EI94" s="183">
        <v>99999</v>
      </c>
      <c r="EJ94" s="183">
        <v>99999</v>
      </c>
      <c r="EK94" s="183">
        <v>99999</v>
      </c>
      <c r="EL94" s="183">
        <v>99999</v>
      </c>
      <c r="EM94" s="183">
        <v>99999</v>
      </c>
      <c r="EN94" s="183">
        <v>99999</v>
      </c>
      <c r="EO94" s="183">
        <v>99999</v>
      </c>
      <c r="EP94" s="183">
        <v>99999</v>
      </c>
      <c r="EQ94" s="183">
        <v>99999</v>
      </c>
      <c r="ER94" s="183">
        <v>99999</v>
      </c>
      <c r="ES94" s="183">
        <v>99999</v>
      </c>
      <c r="ET94" s="183">
        <v>99999</v>
      </c>
      <c r="EU94" s="183">
        <v>99999</v>
      </c>
      <c r="EV94" s="183">
        <v>99999</v>
      </c>
      <c r="EW94" s="183">
        <v>99999</v>
      </c>
      <c r="EX94" s="183">
        <v>99999</v>
      </c>
      <c r="EY94" s="183">
        <v>99999</v>
      </c>
      <c r="EZ94" s="183">
        <v>99999</v>
      </c>
      <c r="FA94" s="183">
        <v>99999</v>
      </c>
      <c r="FB94" s="183">
        <v>99999</v>
      </c>
      <c r="FC94" s="183">
        <v>99999</v>
      </c>
      <c r="FD94" s="183">
        <v>99999</v>
      </c>
      <c r="FE94" s="183">
        <v>99999</v>
      </c>
      <c r="FF94" s="183">
        <v>99999</v>
      </c>
      <c r="FG94" s="183">
        <v>99999</v>
      </c>
      <c r="FH94" s="183">
        <v>99999</v>
      </c>
      <c r="FI94" s="183">
        <v>99999</v>
      </c>
      <c r="FJ94" s="183">
        <v>99999</v>
      </c>
      <c r="FK94" s="183">
        <v>99999</v>
      </c>
      <c r="FL94" s="183">
        <v>99999</v>
      </c>
      <c r="FM94" s="183">
        <v>99999</v>
      </c>
      <c r="FN94" s="183">
        <v>99999</v>
      </c>
      <c r="FO94" s="183">
        <v>99999</v>
      </c>
      <c r="FP94" s="183">
        <v>99999</v>
      </c>
      <c r="FQ94" s="183">
        <v>99999</v>
      </c>
      <c r="FR94" s="183">
        <v>99999</v>
      </c>
      <c r="FS94" s="183">
        <v>99999</v>
      </c>
      <c r="FT94" s="183">
        <v>99999</v>
      </c>
      <c r="FU94" s="183">
        <v>99999</v>
      </c>
      <c r="FV94" s="183">
        <v>99999</v>
      </c>
      <c r="FW94" s="183">
        <v>99999</v>
      </c>
      <c r="FX94" s="183">
        <v>99999</v>
      </c>
      <c r="FY94" s="183">
        <v>99999</v>
      </c>
      <c r="FZ94" s="183">
        <v>99999</v>
      </c>
      <c r="GA94" s="183">
        <v>99999</v>
      </c>
      <c r="GB94" s="183">
        <v>99999</v>
      </c>
      <c r="GC94" s="183">
        <v>99999</v>
      </c>
      <c r="GD94" s="183">
        <v>99999</v>
      </c>
      <c r="GE94" s="183">
        <v>99999</v>
      </c>
      <c r="GF94" s="183">
        <v>99999</v>
      </c>
      <c r="GG94" s="183">
        <v>99999</v>
      </c>
      <c r="GH94" s="183">
        <v>99999</v>
      </c>
      <c r="GI94" s="132">
        <v>99999</v>
      </c>
      <c r="GJ94" s="132">
        <v>99999</v>
      </c>
      <c r="GK94" s="132">
        <v>99999</v>
      </c>
      <c r="GL94" s="132">
        <v>99999</v>
      </c>
      <c r="GM94" s="132">
        <v>99999</v>
      </c>
      <c r="GN94" s="132">
        <v>99999</v>
      </c>
      <c r="GO94" s="132">
        <v>99999</v>
      </c>
      <c r="GP94" s="132">
        <v>99999</v>
      </c>
      <c r="GQ94" s="28">
        <v>88</v>
      </c>
      <c r="GR94" s="128"/>
      <c r="GS94" s="55" t="str">
        <f t="shared" si="106"/>
        <v>NFS</v>
      </c>
      <c r="GT94" s="55" t="str">
        <f t="shared" si="107"/>
        <v/>
      </c>
      <c r="GU94" s="29"/>
      <c r="GV94" s="56" t="str">
        <f t="shared" si="104"/>
        <v>,</v>
      </c>
      <c r="GW94" s="59" t="str">
        <f t="shared" si="102"/>
        <v>,</v>
      </c>
      <c r="GX94" s="29">
        <v>89</v>
      </c>
      <c r="GY94" s="5"/>
      <c r="GZ94" s="87" t="str">
        <f t="shared" si="73"/>
        <v/>
      </c>
      <c r="HA94" s="101" t="str">
        <v>0,0,0,0</v>
      </c>
      <c r="HB94" s="56">
        <f t="shared" si="66"/>
        <v>2</v>
      </c>
      <c r="HC94" s="56">
        <f t="shared" si="67"/>
        <v>4</v>
      </c>
      <c r="HD94" s="55">
        <f t="shared" si="79"/>
        <v>99999</v>
      </c>
      <c r="HE94" s="219">
        <f t="shared" si="87"/>
        <v>99999</v>
      </c>
      <c r="HF94" s="55">
        <f t="shared" si="88"/>
        <v>99999</v>
      </c>
      <c r="HG94" s="108" t="str">
        <f t="shared" si="89"/>
        <v>NFS</v>
      </c>
      <c r="HH94" s="85">
        <f t="shared" si="90"/>
        <v>0</v>
      </c>
      <c r="HI94" s="106" t="str">
        <f t="shared" si="91"/>
        <v/>
      </c>
      <c r="HJ94" s="29">
        <v>89</v>
      </c>
      <c r="HK94" s="85" t="str">
        <f t="shared" si="80"/>
        <v/>
      </c>
      <c r="HL94" s="85" t="str">
        <f t="shared" si="103"/>
        <v/>
      </c>
      <c r="HM94" s="55" t="str" cm="1">
        <f t="array" ref="HM94">IF(HJ94&lt;=$HH$1-1,IF(HK94&lt;&gt;HK93,INDEX($M$6:$GP$190,1,HL94+1),INDEX($M$6:$GP$190,MIN(HL94,HL93)+1,MAX(HL94,HL93)+1))+IF(HK94&lt;&gt;HK95,INDEX($M$6:$GP$190,1,HL94+1),0),"")</f>
        <v/>
      </c>
      <c r="HN94" s="29" t="str">
        <f>IF(HJ94&lt;=$HH$1-1,ROUND(#REF!,3)&amp;","&amp;#REF!,"")</f>
        <v/>
      </c>
      <c r="HO94" s="40"/>
      <c r="HP94" s="40"/>
      <c r="HQ94" s="40"/>
      <c r="HR94" s="40"/>
      <c r="HU94" s="75">
        <v>89</v>
      </c>
      <c r="HV94" s="77" t="str">
        <f t="shared" si="74"/>
        <v/>
      </c>
      <c r="HW94" s="78" t="str">
        <f t="shared" si="75"/>
        <v/>
      </c>
      <c r="HX94" s="88" t="str">
        <f t="shared" si="92"/>
        <v/>
      </c>
      <c r="HY94" s="68" t="str">
        <v>0,0,0,1</v>
      </c>
      <c r="HZ94" s="75">
        <f t="shared" si="68"/>
        <v>2</v>
      </c>
      <c r="IA94" s="75">
        <f t="shared" si="69"/>
        <v>4</v>
      </c>
      <c r="IB94" s="75">
        <f t="shared" si="108"/>
        <v>99999</v>
      </c>
      <c r="IC94" s="143">
        <f t="shared" si="93"/>
        <v>99999</v>
      </c>
      <c r="ID94" s="75">
        <f t="shared" si="105"/>
        <v>99999</v>
      </c>
      <c r="IE94" s="76">
        <f t="shared" si="94"/>
        <v>99999</v>
      </c>
      <c r="IF94" s="86">
        <f t="shared" si="76"/>
        <v>99999</v>
      </c>
      <c r="IG94" s="88">
        <f t="shared" si="77"/>
        <v>99999</v>
      </c>
      <c r="IH94" s="30">
        <f t="shared" si="95"/>
        <v>99999</v>
      </c>
      <c r="II94" s="55">
        <f t="shared" si="96"/>
        <v>99999</v>
      </c>
      <c r="IJ94" s="133" t="str">
        <f t="shared" si="78"/>
        <v>-</v>
      </c>
      <c r="IL94" s="146"/>
      <c r="IM94" s="146"/>
      <c r="IN94" s="146"/>
      <c r="IO94" s="141">
        <f t="shared" si="70"/>
        <v>99999</v>
      </c>
      <c r="IP94" s="75">
        <f t="shared" si="71"/>
        <v>99999</v>
      </c>
      <c r="IQ94" s="387" t="str">
        <f t="shared" si="109"/>
        <v>-</v>
      </c>
      <c r="IR94" s="142">
        <f t="shared" si="97"/>
        <v>99999</v>
      </c>
      <c r="IS94" s="146"/>
      <c r="IT94" s="389"/>
      <c r="IU94" s="389"/>
      <c r="IV94" s="146"/>
      <c r="IW94" s="7">
        <v>89</v>
      </c>
      <c r="IX94" s="1" t="str">
        <f t="shared" si="98"/>
        <v/>
      </c>
      <c r="IY94" s="7" t="str">
        <f t="shared" si="99"/>
        <v/>
      </c>
      <c r="IZ94" s="223" t="str" cm="1">
        <f t="array" ref="IZ94">IF(IW94&lt;=$HH$1-1,
IF(IX94&lt;&gt;IX93,
INDEX($M$6:$GP$190,1,IY94+1),INDEX($M$6:$GP$190,MIN(IY94,IY93)+1,MAX(IY94,IY93)+1))+IF(IX94&lt;&gt;IX95,INDEX($M$6:$GP$190,1,IY94+1),0),"")</f>
        <v/>
      </c>
      <c r="JA94" s="7" t="str">
        <f t="shared" si="100"/>
        <v/>
      </c>
    </row>
    <row r="95" spans="1:261" ht="15" x14ac:dyDescent="0.2">
      <c r="A95" s="216"/>
      <c r="B95" s="1">
        <v>90</v>
      </c>
      <c r="C95" s="188">
        <f t="shared" si="83"/>
        <v>0</v>
      </c>
      <c r="K95" s="7"/>
      <c r="L95" s="291">
        <v>89</v>
      </c>
      <c r="CL95" s="1"/>
      <c r="CM95" s="1"/>
      <c r="CN95" s="1"/>
      <c r="CO95" s="1"/>
      <c r="CP95" s="1"/>
      <c r="CQ95" s="1"/>
      <c r="CR95" s="1"/>
      <c r="CS95" s="1"/>
      <c r="CT95" s="1"/>
      <c r="CU95" s="1"/>
      <c r="CV95" s="1"/>
      <c r="CW95" s="31"/>
      <c r="CX95" s="31" t="s">
        <v>11</v>
      </c>
      <c r="CY95" s="183">
        <v>99999</v>
      </c>
      <c r="CZ95" s="183">
        <v>99999</v>
      </c>
      <c r="DA95" s="183">
        <v>99999</v>
      </c>
      <c r="DB95" s="183">
        <v>99999</v>
      </c>
      <c r="DC95" s="183">
        <v>99999</v>
      </c>
      <c r="DD95" s="183">
        <v>99999</v>
      </c>
      <c r="DE95" s="183">
        <v>99999</v>
      </c>
      <c r="DF95" s="183">
        <v>99999</v>
      </c>
      <c r="DG95" s="183">
        <v>99999</v>
      </c>
      <c r="DH95" s="183">
        <v>99999</v>
      </c>
      <c r="DI95" s="183">
        <v>99999</v>
      </c>
      <c r="DJ95" s="183">
        <v>99999</v>
      </c>
      <c r="DK95" s="183">
        <v>99999</v>
      </c>
      <c r="DL95" s="183">
        <v>99999</v>
      </c>
      <c r="DM95" s="183">
        <v>99999</v>
      </c>
      <c r="DN95" s="183">
        <v>99999</v>
      </c>
      <c r="DO95" s="183">
        <v>99999</v>
      </c>
      <c r="DP95" s="183">
        <v>99999</v>
      </c>
      <c r="DQ95" s="183">
        <v>99999</v>
      </c>
      <c r="DR95" s="183">
        <v>99999</v>
      </c>
      <c r="DS95" s="183">
        <v>99999</v>
      </c>
      <c r="DT95" s="183">
        <v>99999</v>
      </c>
      <c r="DU95" s="183">
        <v>99999</v>
      </c>
      <c r="DV95" s="183">
        <v>99999</v>
      </c>
      <c r="DW95" s="183">
        <v>99999</v>
      </c>
      <c r="DX95" s="183">
        <v>99999</v>
      </c>
      <c r="DY95" s="183">
        <v>99999</v>
      </c>
      <c r="DZ95" s="183">
        <v>99999</v>
      </c>
      <c r="EA95" s="183">
        <v>99999</v>
      </c>
      <c r="EB95" s="183">
        <v>99999</v>
      </c>
      <c r="EC95" s="183">
        <v>99999</v>
      </c>
      <c r="ED95" s="183">
        <v>99999</v>
      </c>
      <c r="EE95" s="183">
        <v>99999</v>
      </c>
      <c r="EF95" s="183">
        <v>99999</v>
      </c>
      <c r="EG95" s="183">
        <v>99999</v>
      </c>
      <c r="EH95" s="183">
        <v>99999</v>
      </c>
      <c r="EI95" s="183">
        <v>99999</v>
      </c>
      <c r="EJ95" s="183">
        <v>99999</v>
      </c>
      <c r="EK95" s="183">
        <v>99999</v>
      </c>
      <c r="EL95" s="183">
        <v>99999</v>
      </c>
      <c r="EM95" s="183">
        <v>99999</v>
      </c>
      <c r="EN95" s="183">
        <v>99999</v>
      </c>
      <c r="EO95" s="183">
        <v>99999</v>
      </c>
      <c r="EP95" s="183">
        <v>99999</v>
      </c>
      <c r="EQ95" s="183">
        <v>99999</v>
      </c>
      <c r="ER95" s="183">
        <v>99999</v>
      </c>
      <c r="ES95" s="183">
        <v>99999</v>
      </c>
      <c r="ET95" s="183">
        <v>99999</v>
      </c>
      <c r="EU95" s="183">
        <v>99999</v>
      </c>
      <c r="EV95" s="183">
        <v>99999</v>
      </c>
      <c r="EW95" s="183">
        <v>99999</v>
      </c>
      <c r="EX95" s="183">
        <v>99999</v>
      </c>
      <c r="EY95" s="183">
        <v>99999</v>
      </c>
      <c r="EZ95" s="183">
        <v>99999</v>
      </c>
      <c r="FA95" s="183">
        <v>99999</v>
      </c>
      <c r="FB95" s="183">
        <v>99999</v>
      </c>
      <c r="FC95" s="183">
        <v>99999</v>
      </c>
      <c r="FD95" s="183">
        <v>99999</v>
      </c>
      <c r="FE95" s="183">
        <v>99999</v>
      </c>
      <c r="FF95" s="183">
        <v>99999</v>
      </c>
      <c r="FG95" s="183">
        <v>99999</v>
      </c>
      <c r="FH95" s="183">
        <v>99999</v>
      </c>
      <c r="FI95" s="183">
        <v>99999</v>
      </c>
      <c r="FJ95" s="183">
        <v>99999</v>
      </c>
      <c r="FK95" s="183">
        <v>99999</v>
      </c>
      <c r="FL95" s="183">
        <v>99999</v>
      </c>
      <c r="FM95" s="183">
        <v>99999</v>
      </c>
      <c r="FN95" s="183">
        <v>99999</v>
      </c>
      <c r="FO95" s="183">
        <v>99999</v>
      </c>
      <c r="FP95" s="183">
        <v>99999</v>
      </c>
      <c r="FQ95" s="183">
        <v>99999</v>
      </c>
      <c r="FR95" s="183">
        <v>99999</v>
      </c>
      <c r="FS95" s="183">
        <v>99999</v>
      </c>
      <c r="FT95" s="183">
        <v>99999</v>
      </c>
      <c r="FU95" s="183">
        <v>99999</v>
      </c>
      <c r="FV95" s="183">
        <v>99999</v>
      </c>
      <c r="FW95" s="183">
        <v>99999</v>
      </c>
      <c r="FX95" s="183">
        <v>99999</v>
      </c>
      <c r="FY95" s="183">
        <v>99999</v>
      </c>
      <c r="FZ95" s="183">
        <v>99999</v>
      </c>
      <c r="GA95" s="183">
        <v>99999</v>
      </c>
      <c r="GB95" s="183">
        <v>99999</v>
      </c>
      <c r="GC95" s="183">
        <v>99999</v>
      </c>
      <c r="GD95" s="183">
        <v>99999</v>
      </c>
      <c r="GE95" s="183">
        <v>99999</v>
      </c>
      <c r="GF95" s="183">
        <v>99999</v>
      </c>
      <c r="GG95" s="183">
        <v>99999</v>
      </c>
      <c r="GH95" s="183">
        <v>99999</v>
      </c>
      <c r="GI95" s="132">
        <v>99999</v>
      </c>
      <c r="GJ95" s="132">
        <v>99999</v>
      </c>
      <c r="GK95" s="132">
        <v>99999</v>
      </c>
      <c r="GL95" s="132">
        <v>99999</v>
      </c>
      <c r="GM95" s="132">
        <v>99999</v>
      </c>
      <c r="GN95" s="132">
        <v>99999</v>
      </c>
      <c r="GO95" s="132">
        <v>99999</v>
      </c>
      <c r="GP95" s="132">
        <v>99999</v>
      </c>
      <c r="GQ95" s="28">
        <v>89</v>
      </c>
      <c r="GR95" s="128"/>
      <c r="GS95" s="55" t="str">
        <f t="shared" si="106"/>
        <v>NFS</v>
      </c>
      <c r="GT95" s="55" t="str">
        <f t="shared" si="107"/>
        <v/>
      </c>
      <c r="GU95" s="29"/>
      <c r="GV95" s="56" t="str">
        <f t="shared" si="104"/>
        <v>,</v>
      </c>
      <c r="GW95" s="59" t="str">
        <f t="shared" si="102"/>
        <v>,</v>
      </c>
      <c r="GX95" s="29">
        <v>90</v>
      </c>
      <c r="GY95" s="5"/>
      <c r="GZ95" s="87" t="str">
        <f t="shared" si="73"/>
        <v/>
      </c>
      <c r="HA95" s="101" t="str">
        <v>0,0,0,0</v>
      </c>
      <c r="HB95" s="56">
        <f t="shared" si="66"/>
        <v>2</v>
      </c>
      <c r="HC95" s="56">
        <f t="shared" si="67"/>
        <v>4</v>
      </c>
      <c r="HD95" s="55">
        <f t="shared" si="79"/>
        <v>99999</v>
      </c>
      <c r="HE95" s="219">
        <f t="shared" si="87"/>
        <v>99999</v>
      </c>
      <c r="HF95" s="55">
        <f t="shared" si="88"/>
        <v>99999</v>
      </c>
      <c r="HG95" s="108" t="str">
        <f t="shared" si="89"/>
        <v>NFS</v>
      </c>
      <c r="HH95" s="85">
        <f t="shared" si="90"/>
        <v>0</v>
      </c>
      <c r="HI95" s="106" t="str">
        <f t="shared" si="91"/>
        <v/>
      </c>
      <c r="HJ95" s="29">
        <v>90</v>
      </c>
      <c r="HK95" s="85" t="str">
        <f t="shared" si="80"/>
        <v/>
      </c>
      <c r="HL95" s="85" t="str">
        <f t="shared" si="103"/>
        <v/>
      </c>
      <c r="HM95" s="55" t="str" cm="1">
        <f t="array" ref="HM95">IF(HJ95&lt;=$HH$1-1,IF(HK95&lt;&gt;HK94,INDEX($M$6:$GP$190,1,HL95+1),INDEX($M$6:$GP$190,MIN(HL95,HL94)+1,MAX(HL95,HL94)+1))+IF(HK95&lt;&gt;HK96,INDEX($M$6:$GP$190,1,HL95+1),0),"")</f>
        <v/>
      </c>
      <c r="HN95" s="29" t="str">
        <f>IF(HJ95&lt;=$HH$1-1,ROUND(#REF!,3)&amp;","&amp;#REF!,"")</f>
        <v/>
      </c>
      <c r="HO95" s="40"/>
      <c r="HP95" s="40"/>
      <c r="HQ95" s="40"/>
      <c r="HR95" s="40"/>
      <c r="HU95" s="75">
        <v>90</v>
      </c>
      <c r="HV95" s="77" t="str">
        <f t="shared" si="74"/>
        <v/>
      </c>
      <c r="HW95" s="78" t="str">
        <f t="shared" si="75"/>
        <v/>
      </c>
      <c r="HX95" s="88" t="str">
        <f t="shared" si="92"/>
        <v/>
      </c>
      <c r="HY95" s="68" t="str">
        <v>0,0,0,1</v>
      </c>
      <c r="HZ95" s="75">
        <f t="shared" si="68"/>
        <v>2</v>
      </c>
      <c r="IA95" s="75">
        <f t="shared" si="69"/>
        <v>4</v>
      </c>
      <c r="IB95" s="75">
        <f t="shared" si="108"/>
        <v>99999</v>
      </c>
      <c r="IC95" s="143">
        <f t="shared" si="93"/>
        <v>99999</v>
      </c>
      <c r="ID95" s="75">
        <f t="shared" si="105"/>
        <v>99999</v>
      </c>
      <c r="IE95" s="76">
        <f t="shared" si="94"/>
        <v>99999</v>
      </c>
      <c r="IF95" s="86">
        <f t="shared" si="76"/>
        <v>99999</v>
      </c>
      <c r="IG95" s="88">
        <f t="shared" si="77"/>
        <v>99999</v>
      </c>
      <c r="IH95" s="30">
        <f t="shared" si="95"/>
        <v>99999</v>
      </c>
      <c r="II95" s="55">
        <f t="shared" si="96"/>
        <v>99999</v>
      </c>
      <c r="IJ95" s="133" t="str">
        <f t="shared" si="78"/>
        <v>-</v>
      </c>
      <c r="IL95" s="146"/>
      <c r="IM95" s="146"/>
      <c r="IN95" s="146"/>
      <c r="IO95" s="141">
        <f t="shared" si="70"/>
        <v>99999</v>
      </c>
      <c r="IP95" s="75">
        <f t="shared" si="71"/>
        <v>99999</v>
      </c>
      <c r="IQ95" s="387" t="str">
        <f t="shared" si="109"/>
        <v>-</v>
      </c>
      <c r="IR95" s="142">
        <f t="shared" si="97"/>
        <v>99999</v>
      </c>
      <c r="IS95" s="146"/>
      <c r="IT95" s="389"/>
      <c r="IU95" s="389"/>
      <c r="IV95" s="146"/>
      <c r="IW95" s="7">
        <v>90</v>
      </c>
      <c r="IX95" s="1" t="str">
        <f t="shared" si="98"/>
        <v/>
      </c>
      <c r="IY95" s="7" t="str">
        <f t="shared" si="99"/>
        <v/>
      </c>
      <c r="IZ95" s="223" t="str" cm="1">
        <f t="array" ref="IZ95">IF(IW95&lt;=$HH$1-1,
IF(IX95&lt;&gt;IX94,
INDEX($M$6:$GP$190,1,IY95+1),INDEX($M$6:$GP$190,MIN(IY95,IY94)+1,MAX(IY95,IY94)+1))+IF(IX95&lt;&gt;IX96,INDEX($M$6:$GP$190,1,IY95+1),0),"")</f>
        <v/>
      </c>
      <c r="JA95" s="7" t="str">
        <f t="shared" si="100"/>
        <v/>
      </c>
    </row>
    <row r="96" spans="1:261" ht="15" x14ac:dyDescent="0.2">
      <c r="A96" s="216"/>
      <c r="B96" s="1">
        <v>91</v>
      </c>
      <c r="C96" s="188">
        <f t="shared" si="83"/>
        <v>0</v>
      </c>
      <c r="K96" s="7"/>
      <c r="L96" s="291">
        <v>90</v>
      </c>
      <c r="CL96" s="1"/>
      <c r="CM96" s="1"/>
      <c r="CN96" s="1"/>
      <c r="CO96" s="1"/>
      <c r="CP96" s="1"/>
      <c r="CQ96" s="1"/>
      <c r="CR96" s="1"/>
      <c r="CS96" s="1"/>
      <c r="CT96" s="1"/>
      <c r="CU96" s="1"/>
      <c r="CV96" s="1"/>
      <c r="CW96" s="31"/>
      <c r="CX96" s="31"/>
      <c r="CY96" s="31" t="s">
        <v>11</v>
      </c>
      <c r="CZ96" s="183">
        <v>99999</v>
      </c>
      <c r="DA96" s="183">
        <v>99999</v>
      </c>
      <c r="DB96" s="183">
        <v>99999</v>
      </c>
      <c r="DC96" s="183">
        <v>99999</v>
      </c>
      <c r="DD96" s="183">
        <v>99999</v>
      </c>
      <c r="DE96" s="183">
        <v>99999</v>
      </c>
      <c r="DF96" s="183">
        <v>99999</v>
      </c>
      <c r="DG96" s="183">
        <v>99999</v>
      </c>
      <c r="DH96" s="183">
        <v>99999</v>
      </c>
      <c r="DI96" s="183">
        <v>99999</v>
      </c>
      <c r="DJ96" s="183">
        <v>99999</v>
      </c>
      <c r="DK96" s="183">
        <v>99999</v>
      </c>
      <c r="DL96" s="183">
        <v>99999</v>
      </c>
      <c r="DM96" s="183">
        <v>99999</v>
      </c>
      <c r="DN96" s="183">
        <v>99999</v>
      </c>
      <c r="DO96" s="183">
        <v>99999</v>
      </c>
      <c r="DP96" s="183">
        <v>99999</v>
      </c>
      <c r="DQ96" s="183">
        <v>99999</v>
      </c>
      <c r="DR96" s="183">
        <v>99999</v>
      </c>
      <c r="DS96" s="183">
        <v>99999</v>
      </c>
      <c r="DT96" s="183">
        <v>99999</v>
      </c>
      <c r="DU96" s="183">
        <v>99999</v>
      </c>
      <c r="DV96" s="183">
        <v>99999</v>
      </c>
      <c r="DW96" s="183">
        <v>99999</v>
      </c>
      <c r="DX96" s="183">
        <v>99999</v>
      </c>
      <c r="DY96" s="183">
        <v>99999</v>
      </c>
      <c r="DZ96" s="183">
        <v>99999</v>
      </c>
      <c r="EA96" s="183">
        <v>99999</v>
      </c>
      <c r="EB96" s="183">
        <v>99999</v>
      </c>
      <c r="EC96" s="183">
        <v>99999</v>
      </c>
      <c r="ED96" s="183">
        <v>99999</v>
      </c>
      <c r="EE96" s="183">
        <v>99999</v>
      </c>
      <c r="EF96" s="183">
        <v>99999</v>
      </c>
      <c r="EG96" s="183">
        <v>99999</v>
      </c>
      <c r="EH96" s="183">
        <v>99999</v>
      </c>
      <c r="EI96" s="183">
        <v>99999</v>
      </c>
      <c r="EJ96" s="183">
        <v>99999</v>
      </c>
      <c r="EK96" s="183">
        <v>99999</v>
      </c>
      <c r="EL96" s="183">
        <v>99999</v>
      </c>
      <c r="EM96" s="183">
        <v>99999</v>
      </c>
      <c r="EN96" s="183">
        <v>99999</v>
      </c>
      <c r="EO96" s="183">
        <v>99999</v>
      </c>
      <c r="EP96" s="183">
        <v>99999</v>
      </c>
      <c r="EQ96" s="183">
        <v>99999</v>
      </c>
      <c r="ER96" s="183">
        <v>99999</v>
      </c>
      <c r="ES96" s="183">
        <v>99999</v>
      </c>
      <c r="ET96" s="183">
        <v>99999</v>
      </c>
      <c r="EU96" s="183">
        <v>99999</v>
      </c>
      <c r="EV96" s="183">
        <v>99999</v>
      </c>
      <c r="EW96" s="183">
        <v>99999</v>
      </c>
      <c r="EX96" s="183">
        <v>99999</v>
      </c>
      <c r="EY96" s="183">
        <v>99999</v>
      </c>
      <c r="EZ96" s="183">
        <v>99999</v>
      </c>
      <c r="FA96" s="183">
        <v>99999</v>
      </c>
      <c r="FB96" s="183">
        <v>99999</v>
      </c>
      <c r="FC96" s="183">
        <v>99999</v>
      </c>
      <c r="FD96" s="183">
        <v>99999</v>
      </c>
      <c r="FE96" s="183">
        <v>99999</v>
      </c>
      <c r="FF96" s="183">
        <v>99999</v>
      </c>
      <c r="FG96" s="183">
        <v>99999</v>
      </c>
      <c r="FH96" s="183">
        <v>99999</v>
      </c>
      <c r="FI96" s="183">
        <v>99999</v>
      </c>
      <c r="FJ96" s="183">
        <v>99999</v>
      </c>
      <c r="FK96" s="183">
        <v>99999</v>
      </c>
      <c r="FL96" s="183">
        <v>99999</v>
      </c>
      <c r="FM96" s="183">
        <v>99999</v>
      </c>
      <c r="FN96" s="183">
        <v>99999</v>
      </c>
      <c r="FO96" s="183">
        <v>99999</v>
      </c>
      <c r="FP96" s="183">
        <v>99999</v>
      </c>
      <c r="FQ96" s="183">
        <v>99999</v>
      </c>
      <c r="FR96" s="183">
        <v>99999</v>
      </c>
      <c r="FS96" s="183">
        <v>99999</v>
      </c>
      <c r="FT96" s="183">
        <v>99999</v>
      </c>
      <c r="FU96" s="183">
        <v>99999</v>
      </c>
      <c r="FV96" s="183">
        <v>99999</v>
      </c>
      <c r="FW96" s="183">
        <v>99999</v>
      </c>
      <c r="FX96" s="183">
        <v>99999</v>
      </c>
      <c r="FY96" s="183">
        <v>99999</v>
      </c>
      <c r="FZ96" s="183">
        <v>99999</v>
      </c>
      <c r="GA96" s="183">
        <v>99999</v>
      </c>
      <c r="GB96" s="183">
        <v>99999</v>
      </c>
      <c r="GC96" s="183">
        <v>99999</v>
      </c>
      <c r="GD96" s="183">
        <v>99999</v>
      </c>
      <c r="GE96" s="183">
        <v>99999</v>
      </c>
      <c r="GF96" s="183">
        <v>99999</v>
      </c>
      <c r="GG96" s="183">
        <v>99999</v>
      </c>
      <c r="GH96" s="183">
        <v>99999</v>
      </c>
      <c r="GI96" s="132">
        <v>99999</v>
      </c>
      <c r="GJ96" s="132">
        <v>99999</v>
      </c>
      <c r="GK96" s="132">
        <v>99999</v>
      </c>
      <c r="GL96" s="132">
        <v>99999</v>
      </c>
      <c r="GM96" s="132">
        <v>99999</v>
      </c>
      <c r="GN96" s="132">
        <v>99999</v>
      </c>
      <c r="GO96" s="132">
        <v>99999</v>
      </c>
      <c r="GP96" s="132">
        <v>99999</v>
      </c>
      <c r="GQ96" s="28">
        <v>90</v>
      </c>
      <c r="GR96" s="128"/>
      <c r="GS96" s="55" t="str">
        <f t="shared" si="106"/>
        <v>NFS</v>
      </c>
      <c r="GT96" s="55" t="str">
        <f t="shared" si="107"/>
        <v/>
      </c>
      <c r="GU96" s="29"/>
      <c r="GV96" s="56" t="str">
        <f t="shared" si="104"/>
        <v>,</v>
      </c>
      <c r="GW96" s="59" t="str">
        <f t="shared" si="102"/>
        <v>,</v>
      </c>
      <c r="GX96" s="29">
        <v>91</v>
      </c>
      <c r="GY96" s="5"/>
      <c r="GZ96" s="87" t="str">
        <f t="shared" si="73"/>
        <v/>
      </c>
      <c r="HA96" s="101" t="str">
        <v>0,0,0,0</v>
      </c>
      <c r="HB96" s="56">
        <f t="shared" si="66"/>
        <v>2</v>
      </c>
      <c r="HC96" s="56">
        <f t="shared" si="67"/>
        <v>4</v>
      </c>
      <c r="HD96" s="55">
        <f t="shared" si="79"/>
        <v>99999</v>
      </c>
      <c r="HE96" s="219">
        <f t="shared" si="87"/>
        <v>99999</v>
      </c>
      <c r="HF96" s="55">
        <f t="shared" si="88"/>
        <v>99999</v>
      </c>
      <c r="HG96" s="108" t="str">
        <f t="shared" si="89"/>
        <v>NFS</v>
      </c>
      <c r="HH96" s="85">
        <f t="shared" si="90"/>
        <v>0</v>
      </c>
      <c r="HI96" s="106" t="str">
        <f t="shared" si="91"/>
        <v/>
      </c>
      <c r="HJ96" s="29">
        <v>91</v>
      </c>
      <c r="HK96" s="85" t="str">
        <f t="shared" si="80"/>
        <v/>
      </c>
      <c r="HL96" s="85" t="str">
        <f t="shared" si="103"/>
        <v/>
      </c>
      <c r="HM96" s="55" t="str" cm="1">
        <f t="array" ref="HM96">IF(HJ96&lt;=$HH$1-1,IF(HK96&lt;&gt;HK95,INDEX($M$6:$GP$190,1,HL96+1),INDEX($M$6:$GP$190,MIN(HL96,HL95)+1,MAX(HL96,HL95)+1))+IF(HK96&lt;&gt;HK97,INDEX($M$6:$GP$190,1,HL96+1),0),"")</f>
        <v/>
      </c>
      <c r="HN96" s="29" t="str">
        <f>IF(HJ96&lt;=$HH$1-1,ROUND(#REF!,3)&amp;","&amp;#REF!,"")</f>
        <v/>
      </c>
      <c r="HO96" s="40"/>
      <c r="HP96" s="40"/>
      <c r="HQ96" s="40"/>
      <c r="HR96" s="40"/>
      <c r="HU96" s="75">
        <v>91</v>
      </c>
      <c r="HV96" s="77" t="str">
        <f t="shared" si="74"/>
        <v/>
      </c>
      <c r="HW96" s="78" t="str">
        <f t="shared" si="75"/>
        <v/>
      </c>
      <c r="HX96" s="88" t="str">
        <f t="shared" si="92"/>
        <v/>
      </c>
      <c r="HY96" s="68" t="str">
        <v>0,0,0,1</v>
      </c>
      <c r="HZ96" s="75">
        <f t="shared" si="68"/>
        <v>2</v>
      </c>
      <c r="IA96" s="75">
        <f t="shared" si="69"/>
        <v>4</v>
      </c>
      <c r="IB96" s="75">
        <f t="shared" si="108"/>
        <v>99999</v>
      </c>
      <c r="IC96" s="143">
        <f t="shared" si="93"/>
        <v>99999</v>
      </c>
      <c r="ID96" s="75">
        <f t="shared" si="105"/>
        <v>99999</v>
      </c>
      <c r="IE96" s="76">
        <f t="shared" si="94"/>
        <v>99999</v>
      </c>
      <c r="IF96" s="86">
        <f t="shared" si="76"/>
        <v>99999</v>
      </c>
      <c r="IG96" s="88">
        <f t="shared" si="77"/>
        <v>99999</v>
      </c>
      <c r="IH96" s="30">
        <f t="shared" si="95"/>
        <v>99999</v>
      </c>
      <c r="II96" s="55">
        <f t="shared" si="96"/>
        <v>99999</v>
      </c>
      <c r="IJ96" s="133" t="str">
        <f t="shared" si="78"/>
        <v>-</v>
      </c>
      <c r="IL96" s="146"/>
      <c r="IM96" s="146"/>
      <c r="IN96" s="146"/>
      <c r="IO96" s="141">
        <f t="shared" si="70"/>
        <v>99999</v>
      </c>
      <c r="IP96" s="75">
        <f t="shared" si="71"/>
        <v>99999</v>
      </c>
      <c r="IQ96" s="387" t="str">
        <f t="shared" si="109"/>
        <v>-</v>
      </c>
      <c r="IR96" s="142">
        <f t="shared" si="97"/>
        <v>99999</v>
      </c>
      <c r="IS96" s="146"/>
      <c r="IT96" s="389"/>
      <c r="IU96" s="389"/>
      <c r="IV96" s="146"/>
      <c r="IW96" s="7">
        <v>91</v>
      </c>
      <c r="IX96" s="1" t="str">
        <f t="shared" si="98"/>
        <v/>
      </c>
      <c r="IY96" s="7" t="str">
        <f t="shared" si="99"/>
        <v/>
      </c>
      <c r="IZ96" s="223" t="str" cm="1">
        <f t="array" ref="IZ96">IF(IW96&lt;=$HH$1-1,
IF(IX96&lt;&gt;IX95,
INDEX($M$6:$GP$190,1,IY96+1),INDEX($M$6:$GP$190,MIN(IY96,IY95)+1,MAX(IY96,IY95)+1))+IF(IX96&lt;&gt;IX97,INDEX($M$6:$GP$190,1,IY96+1),0),"")</f>
        <v/>
      </c>
      <c r="JA96" s="7" t="str">
        <f t="shared" si="100"/>
        <v/>
      </c>
    </row>
    <row r="97" spans="1:261" ht="15" x14ac:dyDescent="0.2">
      <c r="A97" s="216"/>
      <c r="B97" s="1">
        <v>92</v>
      </c>
      <c r="C97" s="188">
        <f t="shared" si="83"/>
        <v>0</v>
      </c>
      <c r="K97" s="7"/>
      <c r="L97" s="291">
        <v>91</v>
      </c>
      <c r="CL97" s="1"/>
      <c r="CM97" s="1"/>
      <c r="CN97" s="1"/>
      <c r="CO97" s="1"/>
      <c r="CP97" s="1"/>
      <c r="CQ97" s="1"/>
      <c r="CR97" s="1"/>
      <c r="CS97" s="1"/>
      <c r="CT97" s="1"/>
      <c r="CU97" s="1"/>
      <c r="CV97" s="1"/>
      <c r="CW97" s="1"/>
      <c r="CX97" s="31"/>
      <c r="CY97" s="31"/>
      <c r="CZ97" s="31" t="s">
        <v>11</v>
      </c>
      <c r="DA97" s="183">
        <v>99999</v>
      </c>
      <c r="DB97" s="183">
        <v>99999</v>
      </c>
      <c r="DC97" s="183">
        <v>99999</v>
      </c>
      <c r="DD97" s="183">
        <v>99999</v>
      </c>
      <c r="DE97" s="183">
        <v>99999</v>
      </c>
      <c r="DF97" s="183">
        <v>99999</v>
      </c>
      <c r="DG97" s="183">
        <v>99999</v>
      </c>
      <c r="DH97" s="183">
        <v>99999</v>
      </c>
      <c r="DI97" s="183">
        <v>99999</v>
      </c>
      <c r="DJ97" s="183">
        <v>99999</v>
      </c>
      <c r="DK97" s="183">
        <v>99999</v>
      </c>
      <c r="DL97" s="183">
        <v>99999</v>
      </c>
      <c r="DM97" s="183">
        <v>99999</v>
      </c>
      <c r="DN97" s="183">
        <v>99999</v>
      </c>
      <c r="DO97" s="183">
        <v>99999</v>
      </c>
      <c r="DP97" s="183">
        <v>99999</v>
      </c>
      <c r="DQ97" s="183">
        <v>99999</v>
      </c>
      <c r="DR97" s="183">
        <v>99999</v>
      </c>
      <c r="DS97" s="183">
        <v>99999</v>
      </c>
      <c r="DT97" s="183">
        <v>99999</v>
      </c>
      <c r="DU97" s="183">
        <v>99999</v>
      </c>
      <c r="DV97" s="183">
        <v>99999</v>
      </c>
      <c r="DW97" s="183">
        <v>99999</v>
      </c>
      <c r="DX97" s="183">
        <v>99999</v>
      </c>
      <c r="DY97" s="183">
        <v>99999</v>
      </c>
      <c r="DZ97" s="183">
        <v>99999</v>
      </c>
      <c r="EA97" s="183">
        <v>99999</v>
      </c>
      <c r="EB97" s="183">
        <v>99999</v>
      </c>
      <c r="EC97" s="183">
        <v>99999</v>
      </c>
      <c r="ED97" s="183">
        <v>99999</v>
      </c>
      <c r="EE97" s="183">
        <v>99999</v>
      </c>
      <c r="EF97" s="183">
        <v>99999</v>
      </c>
      <c r="EG97" s="183">
        <v>99999</v>
      </c>
      <c r="EH97" s="183">
        <v>99999</v>
      </c>
      <c r="EI97" s="183">
        <v>99999</v>
      </c>
      <c r="EJ97" s="183">
        <v>99999</v>
      </c>
      <c r="EK97" s="183">
        <v>99999</v>
      </c>
      <c r="EL97" s="183">
        <v>99999</v>
      </c>
      <c r="EM97" s="183">
        <v>99999</v>
      </c>
      <c r="EN97" s="183">
        <v>99999</v>
      </c>
      <c r="EO97" s="183">
        <v>99999</v>
      </c>
      <c r="EP97" s="183">
        <v>99999</v>
      </c>
      <c r="EQ97" s="183">
        <v>99999</v>
      </c>
      <c r="ER97" s="183">
        <v>99999</v>
      </c>
      <c r="ES97" s="183">
        <v>99999</v>
      </c>
      <c r="ET97" s="183">
        <v>99999</v>
      </c>
      <c r="EU97" s="183">
        <v>99999</v>
      </c>
      <c r="EV97" s="183">
        <v>99999</v>
      </c>
      <c r="EW97" s="183">
        <v>99999</v>
      </c>
      <c r="EX97" s="183">
        <v>99999</v>
      </c>
      <c r="EY97" s="183">
        <v>99999</v>
      </c>
      <c r="EZ97" s="183">
        <v>99999</v>
      </c>
      <c r="FA97" s="183">
        <v>99999</v>
      </c>
      <c r="FB97" s="183">
        <v>99999</v>
      </c>
      <c r="FC97" s="183">
        <v>99999</v>
      </c>
      <c r="FD97" s="183">
        <v>99999</v>
      </c>
      <c r="FE97" s="183">
        <v>99999</v>
      </c>
      <c r="FF97" s="183">
        <v>99999</v>
      </c>
      <c r="FG97" s="183">
        <v>99999</v>
      </c>
      <c r="FH97" s="183">
        <v>99999</v>
      </c>
      <c r="FI97" s="183">
        <v>99999</v>
      </c>
      <c r="FJ97" s="183">
        <v>99999</v>
      </c>
      <c r="FK97" s="183">
        <v>99999</v>
      </c>
      <c r="FL97" s="183">
        <v>99999</v>
      </c>
      <c r="FM97" s="183">
        <v>99999</v>
      </c>
      <c r="FN97" s="183">
        <v>99999</v>
      </c>
      <c r="FO97" s="183">
        <v>99999</v>
      </c>
      <c r="FP97" s="183">
        <v>99999</v>
      </c>
      <c r="FQ97" s="183">
        <v>99999</v>
      </c>
      <c r="FR97" s="183">
        <v>99999</v>
      </c>
      <c r="FS97" s="183">
        <v>99999</v>
      </c>
      <c r="FT97" s="183">
        <v>99999</v>
      </c>
      <c r="FU97" s="183">
        <v>99999</v>
      </c>
      <c r="FV97" s="183">
        <v>99999</v>
      </c>
      <c r="FW97" s="183">
        <v>99999</v>
      </c>
      <c r="FX97" s="183">
        <v>99999</v>
      </c>
      <c r="FY97" s="183">
        <v>99999</v>
      </c>
      <c r="FZ97" s="183">
        <v>99999</v>
      </c>
      <c r="GA97" s="183">
        <v>99999</v>
      </c>
      <c r="GB97" s="183">
        <v>99999</v>
      </c>
      <c r="GC97" s="183">
        <v>99999</v>
      </c>
      <c r="GD97" s="183">
        <v>99999</v>
      </c>
      <c r="GE97" s="183">
        <v>99999</v>
      </c>
      <c r="GF97" s="183">
        <v>99999</v>
      </c>
      <c r="GG97" s="183">
        <v>99999</v>
      </c>
      <c r="GH97" s="183">
        <v>99999</v>
      </c>
      <c r="GI97" s="132">
        <v>99999</v>
      </c>
      <c r="GJ97" s="132">
        <v>99999</v>
      </c>
      <c r="GK97" s="132">
        <v>99999</v>
      </c>
      <c r="GL97" s="132">
        <v>99999</v>
      </c>
      <c r="GM97" s="132">
        <v>99999</v>
      </c>
      <c r="GN97" s="132">
        <v>99999</v>
      </c>
      <c r="GO97" s="132">
        <v>99999</v>
      </c>
      <c r="GP97" s="132">
        <v>99999</v>
      </c>
      <c r="GQ97" s="28">
        <v>91</v>
      </c>
      <c r="GR97" s="128"/>
      <c r="GS97" s="55" t="str">
        <f t="shared" si="106"/>
        <v>NFS</v>
      </c>
      <c r="GT97" s="55" t="str">
        <f t="shared" si="107"/>
        <v/>
      </c>
      <c r="GU97" s="29"/>
      <c r="GV97" s="56" t="str">
        <f t="shared" si="104"/>
        <v>,</v>
      </c>
      <c r="GW97" s="59" t="str">
        <f t="shared" si="102"/>
        <v>,</v>
      </c>
      <c r="GX97" s="29">
        <v>92</v>
      </c>
      <c r="GY97" s="5"/>
      <c r="GZ97" s="87" t="str">
        <f t="shared" si="73"/>
        <v/>
      </c>
      <c r="HA97" s="101" t="str">
        <v>0,0,0,0</v>
      </c>
      <c r="HB97" s="56">
        <f t="shared" si="66"/>
        <v>2</v>
      </c>
      <c r="HC97" s="56">
        <f t="shared" si="67"/>
        <v>4</v>
      </c>
      <c r="HD97" s="55">
        <f t="shared" si="79"/>
        <v>99999</v>
      </c>
      <c r="HE97" s="219">
        <f t="shared" si="87"/>
        <v>99999</v>
      </c>
      <c r="HF97" s="55">
        <f t="shared" si="88"/>
        <v>99999</v>
      </c>
      <c r="HG97" s="108" t="str">
        <f t="shared" si="89"/>
        <v>NFS</v>
      </c>
      <c r="HH97" s="85">
        <f t="shared" si="90"/>
        <v>0</v>
      </c>
      <c r="HI97" s="106" t="str">
        <f t="shared" si="91"/>
        <v/>
      </c>
      <c r="HJ97" s="29">
        <v>92</v>
      </c>
      <c r="HK97" s="85" t="str">
        <f t="shared" si="80"/>
        <v/>
      </c>
      <c r="HL97" s="85" t="str">
        <f t="shared" si="103"/>
        <v/>
      </c>
      <c r="HM97" s="55" t="str" cm="1">
        <f t="array" ref="HM97">IF(HJ97&lt;=$HH$1-1,IF(HK97&lt;&gt;HK96,INDEX($M$6:$GP$190,1,HL97+1),INDEX($M$6:$GP$190,MIN(HL97,HL96)+1,MAX(HL97,HL96)+1))+IF(HK97&lt;&gt;HK98,INDEX($M$6:$GP$190,1,HL97+1),0),"")</f>
        <v/>
      </c>
      <c r="HN97" s="29" t="str">
        <f>IF(HJ97&lt;=$HH$1-1,ROUND(#REF!,3)&amp;","&amp;#REF!,"")</f>
        <v/>
      </c>
      <c r="HO97" s="40"/>
      <c r="HP97" s="40"/>
      <c r="HQ97" s="40"/>
      <c r="HR97" s="40"/>
      <c r="HU97" s="75">
        <v>92</v>
      </c>
      <c r="HV97" s="77" t="str">
        <f t="shared" si="74"/>
        <v/>
      </c>
      <c r="HW97" s="78" t="str">
        <f t="shared" si="75"/>
        <v/>
      </c>
      <c r="HX97" s="88" t="str">
        <f t="shared" si="92"/>
        <v/>
      </c>
      <c r="HY97" s="68" t="str">
        <v>0,0,0,1</v>
      </c>
      <c r="HZ97" s="75">
        <f t="shared" si="68"/>
        <v>2</v>
      </c>
      <c r="IA97" s="75">
        <f t="shared" si="69"/>
        <v>4</v>
      </c>
      <c r="IB97" s="75">
        <f t="shared" si="108"/>
        <v>99999</v>
      </c>
      <c r="IC97" s="143">
        <f t="shared" si="93"/>
        <v>99999</v>
      </c>
      <c r="ID97" s="75">
        <f t="shared" si="105"/>
        <v>99999</v>
      </c>
      <c r="IE97" s="76">
        <f t="shared" si="94"/>
        <v>99999</v>
      </c>
      <c r="IF97" s="86">
        <f t="shared" si="76"/>
        <v>99999</v>
      </c>
      <c r="IG97" s="88">
        <f t="shared" si="77"/>
        <v>99999</v>
      </c>
      <c r="IH97" s="30">
        <f t="shared" si="95"/>
        <v>99999</v>
      </c>
      <c r="II97" s="55">
        <f t="shared" si="96"/>
        <v>99999</v>
      </c>
      <c r="IJ97" s="133" t="str">
        <f t="shared" si="78"/>
        <v>-</v>
      </c>
      <c r="IL97" s="146"/>
      <c r="IM97" s="146"/>
      <c r="IN97" s="146"/>
      <c r="IO97" s="141">
        <f t="shared" si="70"/>
        <v>99999</v>
      </c>
      <c r="IP97" s="75">
        <f t="shared" si="71"/>
        <v>99999</v>
      </c>
      <c r="IQ97" s="387" t="str">
        <f t="shared" si="109"/>
        <v>-</v>
      </c>
      <c r="IR97" s="142">
        <f t="shared" si="97"/>
        <v>99999</v>
      </c>
      <c r="IS97" s="146"/>
      <c r="IT97" s="389"/>
      <c r="IU97" s="389"/>
      <c r="IV97" s="146"/>
      <c r="IW97" s="7">
        <v>92</v>
      </c>
      <c r="IX97" s="1" t="str">
        <f t="shared" si="98"/>
        <v/>
      </c>
      <c r="IY97" s="7" t="str">
        <f t="shared" si="99"/>
        <v/>
      </c>
      <c r="IZ97" s="223" t="str" cm="1">
        <f t="array" ref="IZ97">IF(IW97&lt;=$HH$1-1,
IF(IX97&lt;&gt;IX96,
INDEX($M$6:$GP$190,1,IY97+1),INDEX($M$6:$GP$190,MIN(IY97,IY96)+1,MAX(IY97,IY96)+1))+IF(IX97&lt;&gt;IX98,INDEX($M$6:$GP$190,1,IY97+1),0),"")</f>
        <v/>
      </c>
      <c r="JA97" s="7" t="str">
        <f t="shared" si="100"/>
        <v/>
      </c>
    </row>
    <row r="98" spans="1:261" ht="15" x14ac:dyDescent="0.2">
      <c r="A98" s="216"/>
      <c r="B98" s="1">
        <v>93</v>
      </c>
      <c r="C98" s="188">
        <f t="shared" si="83"/>
        <v>0</v>
      </c>
      <c r="K98" s="7"/>
      <c r="L98" s="291">
        <v>92</v>
      </c>
      <c r="CL98" s="1"/>
      <c r="CM98" s="1"/>
      <c r="CN98" s="1"/>
      <c r="CO98" s="1"/>
      <c r="CP98" s="1"/>
      <c r="CQ98" s="1"/>
      <c r="CR98" s="1"/>
      <c r="CS98" s="1"/>
      <c r="CT98" s="1"/>
      <c r="CU98" s="1"/>
      <c r="CV98" s="1"/>
      <c r="CW98" s="1"/>
      <c r="CX98" s="31"/>
      <c r="CY98" s="31"/>
      <c r="CZ98" s="31"/>
      <c r="DA98" s="31" t="s">
        <v>11</v>
      </c>
      <c r="DB98" s="183">
        <v>99999</v>
      </c>
      <c r="DC98" s="183">
        <v>99999</v>
      </c>
      <c r="DD98" s="183">
        <v>99999</v>
      </c>
      <c r="DE98" s="183">
        <v>99999</v>
      </c>
      <c r="DF98" s="183">
        <v>99999</v>
      </c>
      <c r="DG98" s="183">
        <v>99999</v>
      </c>
      <c r="DH98" s="183">
        <v>99999</v>
      </c>
      <c r="DI98" s="183">
        <v>99999</v>
      </c>
      <c r="DJ98" s="183">
        <v>99999</v>
      </c>
      <c r="DK98" s="183">
        <v>99999</v>
      </c>
      <c r="DL98" s="183">
        <v>99999</v>
      </c>
      <c r="DM98" s="183">
        <v>99999</v>
      </c>
      <c r="DN98" s="183">
        <v>99999</v>
      </c>
      <c r="DO98" s="183">
        <v>99999</v>
      </c>
      <c r="DP98" s="183">
        <v>99999</v>
      </c>
      <c r="DQ98" s="183">
        <v>99999</v>
      </c>
      <c r="DR98" s="183">
        <v>99999</v>
      </c>
      <c r="DS98" s="183">
        <v>99999</v>
      </c>
      <c r="DT98" s="183">
        <v>99999</v>
      </c>
      <c r="DU98" s="183">
        <v>99999</v>
      </c>
      <c r="DV98" s="183">
        <v>99999</v>
      </c>
      <c r="DW98" s="183">
        <v>99999</v>
      </c>
      <c r="DX98" s="183">
        <v>99999</v>
      </c>
      <c r="DY98" s="183">
        <v>99999</v>
      </c>
      <c r="DZ98" s="183">
        <v>99999</v>
      </c>
      <c r="EA98" s="183">
        <v>99999</v>
      </c>
      <c r="EB98" s="183">
        <v>99999</v>
      </c>
      <c r="EC98" s="183">
        <v>99999</v>
      </c>
      <c r="ED98" s="183">
        <v>99999</v>
      </c>
      <c r="EE98" s="183">
        <v>99999</v>
      </c>
      <c r="EF98" s="183">
        <v>99999</v>
      </c>
      <c r="EG98" s="183">
        <v>99999</v>
      </c>
      <c r="EH98" s="183">
        <v>99999</v>
      </c>
      <c r="EI98" s="183">
        <v>99999</v>
      </c>
      <c r="EJ98" s="183">
        <v>99999</v>
      </c>
      <c r="EK98" s="183">
        <v>99999</v>
      </c>
      <c r="EL98" s="183">
        <v>99999</v>
      </c>
      <c r="EM98" s="183">
        <v>99999</v>
      </c>
      <c r="EN98" s="183">
        <v>99999</v>
      </c>
      <c r="EO98" s="183">
        <v>99999</v>
      </c>
      <c r="EP98" s="183">
        <v>99999</v>
      </c>
      <c r="EQ98" s="183">
        <v>99999</v>
      </c>
      <c r="ER98" s="183">
        <v>99999</v>
      </c>
      <c r="ES98" s="183">
        <v>99999</v>
      </c>
      <c r="ET98" s="183">
        <v>99999</v>
      </c>
      <c r="EU98" s="183">
        <v>99999</v>
      </c>
      <c r="EV98" s="183">
        <v>99999</v>
      </c>
      <c r="EW98" s="183">
        <v>99999</v>
      </c>
      <c r="EX98" s="183">
        <v>99999</v>
      </c>
      <c r="EY98" s="183">
        <v>99999</v>
      </c>
      <c r="EZ98" s="183">
        <v>99999</v>
      </c>
      <c r="FA98" s="183">
        <v>99999</v>
      </c>
      <c r="FB98" s="183">
        <v>99999</v>
      </c>
      <c r="FC98" s="183">
        <v>99999</v>
      </c>
      <c r="FD98" s="183">
        <v>99999</v>
      </c>
      <c r="FE98" s="183">
        <v>99999</v>
      </c>
      <c r="FF98" s="183">
        <v>99999</v>
      </c>
      <c r="FG98" s="183">
        <v>99999</v>
      </c>
      <c r="FH98" s="183">
        <v>99999</v>
      </c>
      <c r="FI98" s="183">
        <v>99999</v>
      </c>
      <c r="FJ98" s="183">
        <v>99999</v>
      </c>
      <c r="FK98" s="183">
        <v>99999</v>
      </c>
      <c r="FL98" s="183">
        <v>99999</v>
      </c>
      <c r="FM98" s="183">
        <v>99999</v>
      </c>
      <c r="FN98" s="183">
        <v>99999</v>
      </c>
      <c r="FO98" s="183">
        <v>99999</v>
      </c>
      <c r="FP98" s="183">
        <v>99999</v>
      </c>
      <c r="FQ98" s="183">
        <v>99999</v>
      </c>
      <c r="FR98" s="183">
        <v>99999</v>
      </c>
      <c r="FS98" s="183">
        <v>99999</v>
      </c>
      <c r="FT98" s="183">
        <v>99999</v>
      </c>
      <c r="FU98" s="183">
        <v>99999</v>
      </c>
      <c r="FV98" s="183">
        <v>99999</v>
      </c>
      <c r="FW98" s="183">
        <v>99999</v>
      </c>
      <c r="FX98" s="183">
        <v>99999</v>
      </c>
      <c r="FY98" s="183">
        <v>99999</v>
      </c>
      <c r="FZ98" s="183">
        <v>99999</v>
      </c>
      <c r="GA98" s="183">
        <v>99999</v>
      </c>
      <c r="GB98" s="183">
        <v>99999</v>
      </c>
      <c r="GC98" s="183">
        <v>99999</v>
      </c>
      <c r="GD98" s="183">
        <v>99999</v>
      </c>
      <c r="GE98" s="183">
        <v>99999</v>
      </c>
      <c r="GF98" s="183">
        <v>99999</v>
      </c>
      <c r="GG98" s="183">
        <v>99999</v>
      </c>
      <c r="GH98" s="183">
        <v>99999</v>
      </c>
      <c r="GI98" s="132">
        <v>99999</v>
      </c>
      <c r="GJ98" s="132">
        <v>99999</v>
      </c>
      <c r="GK98" s="132">
        <v>99999</v>
      </c>
      <c r="GL98" s="132">
        <v>99999</v>
      </c>
      <c r="GM98" s="132">
        <v>99999</v>
      </c>
      <c r="GN98" s="132">
        <v>99999</v>
      </c>
      <c r="GO98" s="132">
        <v>99999</v>
      </c>
      <c r="GP98" s="132">
        <v>99999</v>
      </c>
      <c r="GQ98" s="28">
        <v>92</v>
      </c>
      <c r="GR98" s="128"/>
      <c r="GS98" s="55" t="str">
        <f t="shared" si="106"/>
        <v>NFS</v>
      </c>
      <c r="GT98" s="55" t="str">
        <f t="shared" si="107"/>
        <v/>
      </c>
      <c r="GU98" s="29"/>
      <c r="GV98" s="56" t="str">
        <f t="shared" si="104"/>
        <v>,</v>
      </c>
      <c r="GW98" s="59" t="str">
        <f t="shared" si="102"/>
        <v>,</v>
      </c>
      <c r="GX98" s="29">
        <v>93</v>
      </c>
      <c r="GY98" s="5"/>
      <c r="GZ98" s="87" t="str">
        <f t="shared" si="73"/>
        <v/>
      </c>
      <c r="HA98" s="101" t="str">
        <v>0,0,0,0</v>
      </c>
      <c r="HB98" s="56">
        <f t="shared" si="66"/>
        <v>2</v>
      </c>
      <c r="HC98" s="56">
        <f t="shared" si="67"/>
        <v>4</v>
      </c>
      <c r="HD98" s="55">
        <f t="shared" si="79"/>
        <v>99999</v>
      </c>
      <c r="HE98" s="219">
        <f t="shared" si="87"/>
        <v>99999</v>
      </c>
      <c r="HF98" s="55">
        <f t="shared" si="88"/>
        <v>99999</v>
      </c>
      <c r="HG98" s="108" t="str">
        <f t="shared" si="89"/>
        <v>NFS</v>
      </c>
      <c r="HH98" s="85">
        <f t="shared" si="90"/>
        <v>0</v>
      </c>
      <c r="HI98" s="106" t="str">
        <f t="shared" si="91"/>
        <v/>
      </c>
      <c r="HJ98" s="29">
        <v>93</v>
      </c>
      <c r="HK98" s="85" t="str">
        <f t="shared" si="80"/>
        <v/>
      </c>
      <c r="HL98" s="85" t="str">
        <f t="shared" si="103"/>
        <v/>
      </c>
      <c r="HM98" s="55" t="str" cm="1">
        <f t="array" ref="HM98">IF(HJ98&lt;=$HH$1-1,IF(HK98&lt;&gt;HK97,INDEX($M$6:$GP$190,1,HL98+1),INDEX($M$6:$GP$190,MIN(HL98,HL97)+1,MAX(HL98,HL97)+1))+IF(HK98&lt;&gt;HK99,INDEX($M$6:$GP$190,1,HL98+1),0),"")</f>
        <v/>
      </c>
      <c r="HN98" s="29" t="str">
        <f>IF(HJ98&lt;=$HH$1-1,ROUND(#REF!,3)&amp;","&amp;#REF!,"")</f>
        <v/>
      </c>
      <c r="HO98" s="40"/>
      <c r="HP98" s="40"/>
      <c r="HQ98" s="40"/>
      <c r="HR98" s="40"/>
      <c r="HU98" s="75">
        <v>93</v>
      </c>
      <c r="HV98" s="77" t="str">
        <f t="shared" si="74"/>
        <v/>
      </c>
      <c r="HW98" s="78" t="str">
        <f t="shared" si="75"/>
        <v/>
      </c>
      <c r="HX98" s="88" t="str">
        <f t="shared" si="92"/>
        <v/>
      </c>
      <c r="HY98" s="68" t="str">
        <v>0,0,0,1</v>
      </c>
      <c r="HZ98" s="75">
        <f t="shared" si="68"/>
        <v>2</v>
      </c>
      <c r="IA98" s="75">
        <f t="shared" si="69"/>
        <v>4</v>
      </c>
      <c r="IB98" s="75">
        <f t="shared" si="108"/>
        <v>99999</v>
      </c>
      <c r="IC98" s="143">
        <f t="shared" si="93"/>
        <v>99999</v>
      </c>
      <c r="ID98" s="75">
        <f t="shared" si="105"/>
        <v>99999</v>
      </c>
      <c r="IE98" s="76">
        <f t="shared" si="94"/>
        <v>99999</v>
      </c>
      <c r="IF98" s="86">
        <f t="shared" si="76"/>
        <v>99999</v>
      </c>
      <c r="IG98" s="88">
        <f t="shared" si="77"/>
        <v>99999</v>
      </c>
      <c r="IH98" s="30">
        <f t="shared" si="95"/>
        <v>99999</v>
      </c>
      <c r="II98" s="55">
        <f t="shared" si="96"/>
        <v>99999</v>
      </c>
      <c r="IJ98" s="133" t="str">
        <f t="shared" si="78"/>
        <v>-</v>
      </c>
      <c r="IL98" s="146"/>
      <c r="IM98" s="146"/>
      <c r="IN98" s="146"/>
      <c r="IO98" s="141">
        <f t="shared" si="70"/>
        <v>99999</v>
      </c>
      <c r="IP98" s="75">
        <f t="shared" si="71"/>
        <v>99999</v>
      </c>
      <c r="IQ98" s="387" t="str">
        <f t="shared" si="109"/>
        <v>-</v>
      </c>
      <c r="IR98" s="142">
        <f t="shared" si="97"/>
        <v>99999</v>
      </c>
      <c r="IS98" s="146"/>
      <c r="IT98" s="389"/>
      <c r="IU98" s="389"/>
      <c r="IV98" s="146"/>
      <c r="IW98" s="7">
        <v>93</v>
      </c>
      <c r="IX98" s="1" t="str">
        <f t="shared" si="98"/>
        <v/>
      </c>
      <c r="IY98" s="7" t="str">
        <f t="shared" si="99"/>
        <v/>
      </c>
      <c r="IZ98" s="223" t="str" cm="1">
        <f t="array" ref="IZ98">IF(IW98&lt;=$HH$1-1,
IF(IX98&lt;&gt;IX97,
INDEX($M$6:$GP$190,1,IY98+1),INDEX($M$6:$GP$190,MIN(IY98,IY97)+1,MAX(IY98,IY97)+1))+IF(IX98&lt;&gt;IX99,INDEX($M$6:$GP$190,1,IY98+1),0),"")</f>
        <v/>
      </c>
      <c r="JA98" s="7" t="str">
        <f t="shared" si="100"/>
        <v/>
      </c>
    </row>
    <row r="99" spans="1:261" ht="15" x14ac:dyDescent="0.2">
      <c r="A99" s="216"/>
      <c r="B99" s="1">
        <v>94</v>
      </c>
      <c r="C99" s="188">
        <f t="shared" si="83"/>
        <v>0</v>
      </c>
      <c r="K99" s="7"/>
      <c r="L99" s="291">
        <v>93</v>
      </c>
      <c r="CL99" s="1"/>
      <c r="CM99" s="1"/>
      <c r="CN99" s="1"/>
      <c r="CO99" s="1"/>
      <c r="CP99" s="1"/>
      <c r="CQ99" s="1"/>
      <c r="CR99" s="1"/>
      <c r="CS99" s="1"/>
      <c r="CT99" s="1"/>
      <c r="CU99" s="1"/>
      <c r="CV99" s="1"/>
      <c r="CW99" s="1"/>
      <c r="CX99" s="1"/>
      <c r="CY99" s="1"/>
      <c r="CZ99" s="31"/>
      <c r="DA99" s="31"/>
      <c r="DB99" s="31" t="s">
        <v>11</v>
      </c>
      <c r="DC99" s="183">
        <v>99999</v>
      </c>
      <c r="DD99" s="183">
        <v>99999</v>
      </c>
      <c r="DE99" s="183">
        <v>99999</v>
      </c>
      <c r="DF99" s="183">
        <v>99999</v>
      </c>
      <c r="DG99" s="183">
        <v>99999</v>
      </c>
      <c r="DH99" s="183">
        <v>99999</v>
      </c>
      <c r="DI99" s="183">
        <v>99999</v>
      </c>
      <c r="DJ99" s="183">
        <v>99999</v>
      </c>
      <c r="DK99" s="183">
        <v>99999</v>
      </c>
      <c r="DL99" s="183">
        <v>99999</v>
      </c>
      <c r="DM99" s="183">
        <v>99999</v>
      </c>
      <c r="DN99" s="183">
        <v>99999</v>
      </c>
      <c r="DO99" s="183">
        <v>99999</v>
      </c>
      <c r="DP99" s="183">
        <v>99999</v>
      </c>
      <c r="DQ99" s="183">
        <v>99999</v>
      </c>
      <c r="DR99" s="183">
        <v>99999</v>
      </c>
      <c r="DS99" s="183">
        <v>99999</v>
      </c>
      <c r="DT99" s="183">
        <v>99999</v>
      </c>
      <c r="DU99" s="183">
        <v>99999</v>
      </c>
      <c r="DV99" s="183">
        <v>99999</v>
      </c>
      <c r="DW99" s="183">
        <v>99999</v>
      </c>
      <c r="DX99" s="183">
        <v>99999</v>
      </c>
      <c r="DY99" s="183">
        <v>99999</v>
      </c>
      <c r="DZ99" s="183">
        <v>99999</v>
      </c>
      <c r="EA99" s="183">
        <v>99999</v>
      </c>
      <c r="EB99" s="183">
        <v>99999</v>
      </c>
      <c r="EC99" s="183">
        <v>99999</v>
      </c>
      <c r="ED99" s="183">
        <v>99999</v>
      </c>
      <c r="EE99" s="183">
        <v>99999</v>
      </c>
      <c r="EF99" s="183">
        <v>99999</v>
      </c>
      <c r="EG99" s="183">
        <v>99999</v>
      </c>
      <c r="EH99" s="183">
        <v>99999</v>
      </c>
      <c r="EI99" s="183">
        <v>99999</v>
      </c>
      <c r="EJ99" s="183">
        <v>99999</v>
      </c>
      <c r="EK99" s="183">
        <v>99999</v>
      </c>
      <c r="EL99" s="183">
        <v>99999</v>
      </c>
      <c r="EM99" s="183">
        <v>99999</v>
      </c>
      <c r="EN99" s="183">
        <v>99999</v>
      </c>
      <c r="EO99" s="183">
        <v>99999</v>
      </c>
      <c r="EP99" s="183">
        <v>99999</v>
      </c>
      <c r="EQ99" s="183">
        <v>99999</v>
      </c>
      <c r="ER99" s="183">
        <v>99999</v>
      </c>
      <c r="ES99" s="183">
        <v>99999</v>
      </c>
      <c r="ET99" s="183">
        <v>99999</v>
      </c>
      <c r="EU99" s="183">
        <v>99999</v>
      </c>
      <c r="EV99" s="183">
        <v>99999</v>
      </c>
      <c r="EW99" s="183">
        <v>99999</v>
      </c>
      <c r="EX99" s="183">
        <v>99999</v>
      </c>
      <c r="EY99" s="183">
        <v>99999</v>
      </c>
      <c r="EZ99" s="183">
        <v>99999</v>
      </c>
      <c r="FA99" s="183">
        <v>99999</v>
      </c>
      <c r="FB99" s="183">
        <v>99999</v>
      </c>
      <c r="FC99" s="183">
        <v>99999</v>
      </c>
      <c r="FD99" s="183">
        <v>99999</v>
      </c>
      <c r="FE99" s="183">
        <v>99999</v>
      </c>
      <c r="FF99" s="183">
        <v>99999</v>
      </c>
      <c r="FG99" s="183">
        <v>99999</v>
      </c>
      <c r="FH99" s="183">
        <v>99999</v>
      </c>
      <c r="FI99" s="183">
        <v>99999</v>
      </c>
      <c r="FJ99" s="183">
        <v>99999</v>
      </c>
      <c r="FK99" s="183">
        <v>99999</v>
      </c>
      <c r="FL99" s="183">
        <v>99999</v>
      </c>
      <c r="FM99" s="183">
        <v>99999</v>
      </c>
      <c r="FN99" s="183">
        <v>99999</v>
      </c>
      <c r="FO99" s="183">
        <v>99999</v>
      </c>
      <c r="FP99" s="183">
        <v>99999</v>
      </c>
      <c r="FQ99" s="183">
        <v>99999</v>
      </c>
      <c r="FR99" s="183">
        <v>99999</v>
      </c>
      <c r="FS99" s="183">
        <v>99999</v>
      </c>
      <c r="FT99" s="183">
        <v>99999</v>
      </c>
      <c r="FU99" s="183">
        <v>99999</v>
      </c>
      <c r="FV99" s="183">
        <v>99999</v>
      </c>
      <c r="FW99" s="183">
        <v>99999</v>
      </c>
      <c r="FX99" s="183">
        <v>99999</v>
      </c>
      <c r="FY99" s="183">
        <v>99999</v>
      </c>
      <c r="FZ99" s="183">
        <v>99999</v>
      </c>
      <c r="GA99" s="183">
        <v>99999</v>
      </c>
      <c r="GB99" s="183">
        <v>99999</v>
      </c>
      <c r="GC99" s="183">
        <v>99999</v>
      </c>
      <c r="GD99" s="183">
        <v>99999</v>
      </c>
      <c r="GE99" s="183">
        <v>99999</v>
      </c>
      <c r="GF99" s="183">
        <v>99999</v>
      </c>
      <c r="GG99" s="183">
        <v>99999</v>
      </c>
      <c r="GH99" s="183">
        <v>99999</v>
      </c>
      <c r="GI99" s="132">
        <v>99999</v>
      </c>
      <c r="GJ99" s="132">
        <v>99999</v>
      </c>
      <c r="GK99" s="132">
        <v>99999</v>
      </c>
      <c r="GL99" s="132">
        <v>99999</v>
      </c>
      <c r="GM99" s="132">
        <v>99999</v>
      </c>
      <c r="GN99" s="132">
        <v>99999</v>
      </c>
      <c r="GO99" s="132">
        <v>99999</v>
      </c>
      <c r="GP99" s="132">
        <v>99999</v>
      </c>
      <c r="GQ99" s="28">
        <v>93</v>
      </c>
      <c r="GR99" s="128"/>
      <c r="GS99" s="55" t="str">
        <f t="shared" si="106"/>
        <v>NFS</v>
      </c>
      <c r="GT99" s="55" t="str">
        <f t="shared" si="107"/>
        <v/>
      </c>
      <c r="GU99" s="29"/>
      <c r="GV99" s="56" t="str">
        <f t="shared" si="104"/>
        <v>,</v>
      </c>
      <c r="GW99" s="59" t="str">
        <f t="shared" si="102"/>
        <v>,</v>
      </c>
      <c r="GX99" s="29">
        <v>94</v>
      </c>
      <c r="GY99" s="5"/>
      <c r="GZ99" s="87" t="str">
        <f t="shared" si="73"/>
        <v/>
      </c>
      <c r="HA99" s="101" t="str">
        <v>0,0,0,0</v>
      </c>
      <c r="HB99" s="56">
        <f t="shared" si="66"/>
        <v>2</v>
      </c>
      <c r="HC99" s="56">
        <f t="shared" si="67"/>
        <v>4</v>
      </c>
      <c r="HD99" s="55">
        <f t="shared" si="79"/>
        <v>99999</v>
      </c>
      <c r="HE99" s="219">
        <f t="shared" si="87"/>
        <v>99999</v>
      </c>
      <c r="HF99" s="55">
        <f t="shared" si="88"/>
        <v>99999</v>
      </c>
      <c r="HG99" s="108" t="str">
        <f t="shared" si="89"/>
        <v>NFS</v>
      </c>
      <c r="HH99" s="85">
        <f t="shared" si="90"/>
        <v>0</v>
      </c>
      <c r="HI99" s="106" t="str">
        <f t="shared" si="91"/>
        <v/>
      </c>
      <c r="HJ99" s="29">
        <v>94</v>
      </c>
      <c r="HK99" s="85" t="str">
        <f t="shared" si="80"/>
        <v/>
      </c>
      <c r="HL99" s="85" t="str">
        <f t="shared" si="103"/>
        <v/>
      </c>
      <c r="HM99" s="55" t="str" cm="1">
        <f t="array" ref="HM99">IF(HJ99&lt;=$HH$1-1,IF(HK99&lt;&gt;HK98,INDEX($M$6:$GP$190,1,HL99+1),INDEX($M$6:$GP$190,MIN(HL99,HL98)+1,MAX(HL99,HL98)+1))+IF(HK99&lt;&gt;HK100,INDEX($M$6:$GP$190,1,HL99+1),0),"")</f>
        <v/>
      </c>
      <c r="HN99" s="29" t="str">
        <f>IF(HJ99&lt;=$HH$1-1,ROUND(#REF!,3)&amp;","&amp;#REF!,"")</f>
        <v/>
      </c>
      <c r="HO99" s="40"/>
      <c r="HP99" s="40"/>
      <c r="HQ99" s="40"/>
      <c r="HR99" s="40"/>
      <c r="HU99" s="75">
        <v>94</v>
      </c>
      <c r="HV99" s="77" t="str">
        <f t="shared" si="74"/>
        <v/>
      </c>
      <c r="HW99" s="78" t="str">
        <f t="shared" si="75"/>
        <v/>
      </c>
      <c r="HX99" s="88" t="str">
        <f t="shared" si="92"/>
        <v/>
      </c>
      <c r="HY99" s="68" t="str">
        <v>0,0,0,1</v>
      </c>
      <c r="HZ99" s="75">
        <f t="shared" si="68"/>
        <v>2</v>
      </c>
      <c r="IA99" s="75">
        <f t="shared" si="69"/>
        <v>4</v>
      </c>
      <c r="IB99" s="75">
        <f t="shared" si="108"/>
        <v>99999</v>
      </c>
      <c r="IC99" s="143">
        <f t="shared" si="93"/>
        <v>99999</v>
      </c>
      <c r="ID99" s="75">
        <f t="shared" si="105"/>
        <v>99999</v>
      </c>
      <c r="IE99" s="76">
        <f t="shared" si="94"/>
        <v>99999</v>
      </c>
      <c r="IF99" s="86">
        <f t="shared" si="76"/>
        <v>99999</v>
      </c>
      <c r="IG99" s="88">
        <f t="shared" si="77"/>
        <v>99999</v>
      </c>
      <c r="IH99" s="30">
        <f t="shared" si="95"/>
        <v>99999</v>
      </c>
      <c r="II99" s="55">
        <f t="shared" si="96"/>
        <v>99999</v>
      </c>
      <c r="IJ99" s="133" t="str">
        <f t="shared" si="78"/>
        <v>-</v>
      </c>
      <c r="IL99" s="146"/>
      <c r="IM99" s="146"/>
      <c r="IN99" s="146"/>
      <c r="IO99" s="141">
        <f t="shared" si="70"/>
        <v>99999</v>
      </c>
      <c r="IP99" s="75">
        <f t="shared" si="71"/>
        <v>99999</v>
      </c>
      <c r="IQ99" s="387" t="str">
        <f t="shared" si="109"/>
        <v>-</v>
      </c>
      <c r="IR99" s="142">
        <f t="shared" si="97"/>
        <v>99999</v>
      </c>
      <c r="IS99" s="146"/>
      <c r="IT99" s="389"/>
      <c r="IU99" s="389"/>
      <c r="IV99" s="146"/>
      <c r="IW99" s="7">
        <v>94</v>
      </c>
      <c r="IX99" s="1" t="str">
        <f t="shared" si="98"/>
        <v/>
      </c>
      <c r="IY99" s="7" t="str">
        <f t="shared" si="99"/>
        <v/>
      </c>
      <c r="IZ99" s="223" t="str" cm="1">
        <f t="array" ref="IZ99">IF(IW99&lt;=$HH$1-1,
IF(IX99&lt;&gt;IX98,
INDEX($M$6:$GP$190,1,IY99+1),INDEX($M$6:$GP$190,MIN(IY99,IY98)+1,MAX(IY99,IY98)+1))+IF(IX99&lt;&gt;IX100,INDEX($M$6:$GP$190,1,IY99+1),0),"")</f>
        <v/>
      </c>
      <c r="JA99" s="7" t="str">
        <f t="shared" si="100"/>
        <v/>
      </c>
    </row>
    <row r="100" spans="1:261" ht="15" x14ac:dyDescent="0.2">
      <c r="A100" s="216"/>
      <c r="B100" s="1">
        <v>95</v>
      </c>
      <c r="C100" s="188">
        <f t="shared" si="83"/>
        <v>0</v>
      </c>
      <c r="K100" s="7"/>
      <c r="L100" s="291">
        <v>94</v>
      </c>
      <c r="CL100" s="1"/>
      <c r="CM100" s="1"/>
      <c r="CN100" s="1"/>
      <c r="CO100" s="1"/>
      <c r="CP100" s="1"/>
      <c r="CQ100" s="1"/>
      <c r="CR100" s="1"/>
      <c r="CS100" s="1"/>
      <c r="CT100" s="1"/>
      <c r="CU100" s="1"/>
      <c r="CV100" s="1"/>
      <c r="CW100" s="1"/>
      <c r="CX100" s="1"/>
      <c r="CY100" s="1"/>
      <c r="CZ100" s="1"/>
      <c r="DA100" s="1"/>
      <c r="DB100" s="31"/>
      <c r="DC100" s="31" t="s">
        <v>11</v>
      </c>
      <c r="DD100" s="183">
        <v>99999</v>
      </c>
      <c r="DE100" s="183">
        <v>99999</v>
      </c>
      <c r="DF100" s="183">
        <v>99999</v>
      </c>
      <c r="DG100" s="183">
        <v>99999</v>
      </c>
      <c r="DH100" s="183">
        <v>99999</v>
      </c>
      <c r="DI100" s="183">
        <v>99999</v>
      </c>
      <c r="DJ100" s="183">
        <v>99999</v>
      </c>
      <c r="DK100" s="183">
        <v>99999</v>
      </c>
      <c r="DL100" s="183">
        <v>99999</v>
      </c>
      <c r="DM100" s="183">
        <v>99999</v>
      </c>
      <c r="DN100" s="183">
        <v>99999</v>
      </c>
      <c r="DO100" s="183">
        <v>99999</v>
      </c>
      <c r="DP100" s="183">
        <v>99999</v>
      </c>
      <c r="DQ100" s="183">
        <v>99999</v>
      </c>
      <c r="DR100" s="183">
        <v>99999</v>
      </c>
      <c r="DS100" s="183">
        <v>99999</v>
      </c>
      <c r="DT100" s="183">
        <v>99999</v>
      </c>
      <c r="DU100" s="183">
        <v>99999</v>
      </c>
      <c r="DV100" s="183">
        <v>99999</v>
      </c>
      <c r="DW100" s="183">
        <v>99999</v>
      </c>
      <c r="DX100" s="183">
        <v>99999</v>
      </c>
      <c r="DY100" s="183">
        <v>99999</v>
      </c>
      <c r="DZ100" s="183">
        <v>99999</v>
      </c>
      <c r="EA100" s="183">
        <v>99999</v>
      </c>
      <c r="EB100" s="183">
        <v>99999</v>
      </c>
      <c r="EC100" s="183">
        <v>99999</v>
      </c>
      <c r="ED100" s="183">
        <v>99999</v>
      </c>
      <c r="EE100" s="183">
        <v>99999</v>
      </c>
      <c r="EF100" s="183">
        <v>99999</v>
      </c>
      <c r="EG100" s="183">
        <v>99999</v>
      </c>
      <c r="EH100" s="183">
        <v>99999</v>
      </c>
      <c r="EI100" s="183">
        <v>99999</v>
      </c>
      <c r="EJ100" s="183">
        <v>99999</v>
      </c>
      <c r="EK100" s="183">
        <v>99999</v>
      </c>
      <c r="EL100" s="183">
        <v>99999</v>
      </c>
      <c r="EM100" s="183">
        <v>99999</v>
      </c>
      <c r="EN100" s="183">
        <v>99999</v>
      </c>
      <c r="EO100" s="183">
        <v>99999</v>
      </c>
      <c r="EP100" s="183">
        <v>99999</v>
      </c>
      <c r="EQ100" s="183">
        <v>99999</v>
      </c>
      <c r="ER100" s="183">
        <v>99999</v>
      </c>
      <c r="ES100" s="183">
        <v>99999</v>
      </c>
      <c r="ET100" s="183">
        <v>99999</v>
      </c>
      <c r="EU100" s="183">
        <v>99999</v>
      </c>
      <c r="EV100" s="183">
        <v>99999</v>
      </c>
      <c r="EW100" s="183">
        <v>99999</v>
      </c>
      <c r="EX100" s="183">
        <v>99999</v>
      </c>
      <c r="EY100" s="183">
        <v>99999</v>
      </c>
      <c r="EZ100" s="183">
        <v>99999</v>
      </c>
      <c r="FA100" s="183">
        <v>99999</v>
      </c>
      <c r="FB100" s="183">
        <v>99999</v>
      </c>
      <c r="FC100" s="183">
        <v>99999</v>
      </c>
      <c r="FD100" s="183">
        <v>99999</v>
      </c>
      <c r="FE100" s="183">
        <v>99999</v>
      </c>
      <c r="FF100" s="183">
        <v>99999</v>
      </c>
      <c r="FG100" s="183">
        <v>99999</v>
      </c>
      <c r="FH100" s="183">
        <v>99999</v>
      </c>
      <c r="FI100" s="183">
        <v>99999</v>
      </c>
      <c r="FJ100" s="183">
        <v>99999</v>
      </c>
      <c r="FK100" s="183">
        <v>99999</v>
      </c>
      <c r="FL100" s="183">
        <v>99999</v>
      </c>
      <c r="FM100" s="183">
        <v>99999</v>
      </c>
      <c r="FN100" s="183">
        <v>99999</v>
      </c>
      <c r="FO100" s="183">
        <v>99999</v>
      </c>
      <c r="FP100" s="183">
        <v>99999</v>
      </c>
      <c r="FQ100" s="183">
        <v>99999</v>
      </c>
      <c r="FR100" s="183">
        <v>99999</v>
      </c>
      <c r="FS100" s="183">
        <v>99999</v>
      </c>
      <c r="FT100" s="183">
        <v>99999</v>
      </c>
      <c r="FU100" s="183">
        <v>99999</v>
      </c>
      <c r="FV100" s="183">
        <v>99999</v>
      </c>
      <c r="FW100" s="183">
        <v>99999</v>
      </c>
      <c r="FX100" s="183">
        <v>99999</v>
      </c>
      <c r="FY100" s="183">
        <v>99999</v>
      </c>
      <c r="FZ100" s="183">
        <v>99999</v>
      </c>
      <c r="GA100" s="183">
        <v>99999</v>
      </c>
      <c r="GB100" s="183">
        <v>99999</v>
      </c>
      <c r="GC100" s="183">
        <v>99999</v>
      </c>
      <c r="GD100" s="183">
        <v>99999</v>
      </c>
      <c r="GE100" s="183">
        <v>99999</v>
      </c>
      <c r="GF100" s="183">
        <v>99999</v>
      </c>
      <c r="GG100" s="183">
        <v>99999</v>
      </c>
      <c r="GH100" s="183">
        <v>99999</v>
      </c>
      <c r="GI100" s="132">
        <v>99999</v>
      </c>
      <c r="GJ100" s="132">
        <v>99999</v>
      </c>
      <c r="GK100" s="132">
        <v>99999</v>
      </c>
      <c r="GL100" s="132">
        <v>99999</v>
      </c>
      <c r="GM100" s="132">
        <v>99999</v>
      </c>
      <c r="GN100" s="132">
        <v>99999</v>
      </c>
      <c r="GO100" s="132">
        <v>99999</v>
      </c>
      <c r="GP100" s="132">
        <v>99999</v>
      </c>
      <c r="GQ100" s="28">
        <v>94</v>
      </c>
      <c r="GR100" s="128"/>
      <c r="GS100" s="55" t="str">
        <f t="shared" si="106"/>
        <v>NFS</v>
      </c>
      <c r="GT100" s="55" t="str">
        <f t="shared" si="107"/>
        <v/>
      </c>
      <c r="GU100" s="29"/>
      <c r="GV100" s="56" t="str">
        <f t="shared" si="104"/>
        <v>,</v>
      </c>
      <c r="GW100" s="59" t="str">
        <f t="shared" si="102"/>
        <v>,</v>
      </c>
      <c r="GX100" s="29">
        <v>95</v>
      </c>
      <c r="GY100" s="5"/>
      <c r="GZ100" s="87" t="str">
        <f t="shared" si="73"/>
        <v/>
      </c>
      <c r="HA100" s="101" t="str">
        <v>0,0,0,0</v>
      </c>
      <c r="HB100" s="56">
        <f t="shared" si="66"/>
        <v>2</v>
      </c>
      <c r="HC100" s="56">
        <f t="shared" si="67"/>
        <v>4</v>
      </c>
      <c r="HD100" s="55">
        <f t="shared" si="79"/>
        <v>99999</v>
      </c>
      <c r="HE100" s="219">
        <f t="shared" si="87"/>
        <v>99999</v>
      </c>
      <c r="HF100" s="55">
        <f t="shared" si="88"/>
        <v>99999</v>
      </c>
      <c r="HG100" s="108" t="str">
        <f t="shared" si="89"/>
        <v>NFS</v>
      </c>
      <c r="HH100" s="85">
        <f t="shared" si="90"/>
        <v>0</v>
      </c>
      <c r="HI100" s="106" t="str">
        <f t="shared" si="91"/>
        <v/>
      </c>
      <c r="HJ100" s="29">
        <v>95</v>
      </c>
      <c r="HK100" s="85" t="str">
        <f t="shared" si="80"/>
        <v/>
      </c>
      <c r="HL100" s="85" t="str">
        <f t="shared" si="103"/>
        <v/>
      </c>
      <c r="HM100" s="55" t="str" cm="1">
        <f t="array" ref="HM100">IF(HJ100&lt;=$HH$1-1,IF(HK100&lt;&gt;HK99,INDEX($M$6:$GP$190,1,HL100+1),INDEX($M$6:$GP$190,MIN(HL100,HL99)+1,MAX(HL100,HL99)+1))+IF(HK100&lt;&gt;HK101,INDEX($M$6:$GP$190,1,HL100+1),0),"")</f>
        <v/>
      </c>
      <c r="HN100" s="29" t="str">
        <f>IF(HJ100&lt;=$HH$1-1,ROUND(#REF!,3)&amp;","&amp;#REF!,"")</f>
        <v/>
      </c>
      <c r="HO100" s="40"/>
      <c r="HP100" s="40"/>
      <c r="HQ100" s="40"/>
      <c r="HR100" s="40"/>
      <c r="HU100" s="75">
        <v>95</v>
      </c>
      <c r="HV100" s="77" t="str">
        <f t="shared" si="74"/>
        <v/>
      </c>
      <c r="HW100" s="78" t="str">
        <f t="shared" si="75"/>
        <v/>
      </c>
      <c r="HX100" s="88" t="str">
        <f t="shared" si="92"/>
        <v/>
      </c>
      <c r="HY100" s="68" t="str">
        <v>0,0,0,1</v>
      </c>
      <c r="HZ100" s="75">
        <f t="shared" si="68"/>
        <v>2</v>
      </c>
      <c r="IA100" s="75">
        <f t="shared" si="69"/>
        <v>4</v>
      </c>
      <c r="IB100" s="75">
        <f t="shared" si="108"/>
        <v>99999</v>
      </c>
      <c r="IC100" s="143">
        <f t="shared" si="93"/>
        <v>99999</v>
      </c>
      <c r="ID100" s="75">
        <f t="shared" si="105"/>
        <v>99999</v>
      </c>
      <c r="IE100" s="76">
        <f t="shared" si="94"/>
        <v>99999</v>
      </c>
      <c r="IF100" s="86">
        <f t="shared" si="76"/>
        <v>99999</v>
      </c>
      <c r="IG100" s="88">
        <f t="shared" si="77"/>
        <v>99999</v>
      </c>
      <c r="IH100" s="30">
        <f t="shared" si="95"/>
        <v>99999</v>
      </c>
      <c r="II100" s="55">
        <f t="shared" si="96"/>
        <v>99999</v>
      </c>
      <c r="IJ100" s="133" t="str">
        <f t="shared" si="78"/>
        <v>-</v>
      </c>
      <c r="IL100" s="146"/>
      <c r="IM100" s="146"/>
      <c r="IN100" s="146"/>
      <c r="IO100" s="141">
        <f t="shared" si="70"/>
        <v>99999</v>
      </c>
      <c r="IP100" s="75">
        <f t="shared" si="71"/>
        <v>99999</v>
      </c>
      <c r="IQ100" s="387" t="str">
        <f t="shared" si="109"/>
        <v>-</v>
      </c>
      <c r="IR100" s="142">
        <f t="shared" si="97"/>
        <v>99999</v>
      </c>
      <c r="IS100" s="146"/>
      <c r="IT100" s="389"/>
      <c r="IU100" s="389"/>
      <c r="IV100" s="146"/>
      <c r="IW100" s="7">
        <v>95</v>
      </c>
      <c r="IX100" s="1" t="str">
        <f t="shared" si="98"/>
        <v/>
      </c>
      <c r="IY100" s="7" t="str">
        <f t="shared" si="99"/>
        <v/>
      </c>
      <c r="IZ100" s="223" t="str" cm="1">
        <f t="array" ref="IZ100">IF(IW100&lt;=$HH$1-1,
IF(IX100&lt;&gt;IX99,
INDEX($M$6:$GP$190,1,IY100+1),INDEX($M$6:$GP$190,MIN(IY100,IY99)+1,MAX(IY100,IY99)+1))+IF(IX100&lt;&gt;IX101,INDEX($M$6:$GP$190,1,IY100+1),0),"")</f>
        <v/>
      </c>
      <c r="JA100" s="7" t="str">
        <f t="shared" si="100"/>
        <v/>
      </c>
    </row>
    <row r="101" spans="1:261" ht="15" x14ac:dyDescent="0.2">
      <c r="A101" s="216"/>
      <c r="B101" s="1">
        <v>96</v>
      </c>
      <c r="C101" s="188">
        <f t="shared" si="83"/>
        <v>0</v>
      </c>
      <c r="K101" s="7"/>
      <c r="L101" s="291">
        <v>95</v>
      </c>
      <c r="CL101" s="1"/>
      <c r="CM101" s="1"/>
      <c r="CN101" s="1"/>
      <c r="CO101" s="1"/>
      <c r="CP101" s="1"/>
      <c r="CQ101" s="1"/>
      <c r="CR101" s="1"/>
      <c r="CS101" s="1"/>
      <c r="CT101" s="1"/>
      <c r="CU101" s="1"/>
      <c r="CV101" s="1"/>
      <c r="CW101" s="1"/>
      <c r="CX101" s="1"/>
      <c r="CY101" s="1"/>
      <c r="CZ101" s="1"/>
      <c r="DA101" s="1"/>
      <c r="DB101" s="1"/>
      <c r="DC101" s="31"/>
      <c r="DD101" s="31" t="s">
        <v>11</v>
      </c>
      <c r="DE101" s="183">
        <v>99999</v>
      </c>
      <c r="DF101" s="183">
        <v>99999</v>
      </c>
      <c r="DG101" s="183">
        <v>99999</v>
      </c>
      <c r="DH101" s="183">
        <v>99999</v>
      </c>
      <c r="DI101" s="183">
        <v>99999</v>
      </c>
      <c r="DJ101" s="183">
        <v>99999</v>
      </c>
      <c r="DK101" s="183">
        <v>99999</v>
      </c>
      <c r="DL101" s="183">
        <v>99999</v>
      </c>
      <c r="DM101" s="183">
        <v>99999</v>
      </c>
      <c r="DN101" s="183">
        <v>99999</v>
      </c>
      <c r="DO101" s="183">
        <v>99999</v>
      </c>
      <c r="DP101" s="183">
        <v>99999</v>
      </c>
      <c r="DQ101" s="183">
        <v>99999</v>
      </c>
      <c r="DR101" s="183">
        <v>99999</v>
      </c>
      <c r="DS101" s="183">
        <v>99999</v>
      </c>
      <c r="DT101" s="183">
        <v>99999</v>
      </c>
      <c r="DU101" s="183">
        <v>99999</v>
      </c>
      <c r="DV101" s="183">
        <v>99999</v>
      </c>
      <c r="DW101" s="183">
        <v>99999</v>
      </c>
      <c r="DX101" s="183">
        <v>99999</v>
      </c>
      <c r="DY101" s="183">
        <v>99999</v>
      </c>
      <c r="DZ101" s="183">
        <v>99999</v>
      </c>
      <c r="EA101" s="183">
        <v>99999</v>
      </c>
      <c r="EB101" s="183">
        <v>99999</v>
      </c>
      <c r="EC101" s="183">
        <v>99999</v>
      </c>
      <c r="ED101" s="183">
        <v>99999</v>
      </c>
      <c r="EE101" s="183">
        <v>99999</v>
      </c>
      <c r="EF101" s="183">
        <v>99999</v>
      </c>
      <c r="EG101" s="183">
        <v>99999</v>
      </c>
      <c r="EH101" s="183">
        <v>99999</v>
      </c>
      <c r="EI101" s="183">
        <v>99999</v>
      </c>
      <c r="EJ101" s="183">
        <v>99999</v>
      </c>
      <c r="EK101" s="183">
        <v>99999</v>
      </c>
      <c r="EL101" s="183">
        <v>99999</v>
      </c>
      <c r="EM101" s="183">
        <v>99999</v>
      </c>
      <c r="EN101" s="183">
        <v>99999</v>
      </c>
      <c r="EO101" s="183">
        <v>99999</v>
      </c>
      <c r="EP101" s="183">
        <v>99999</v>
      </c>
      <c r="EQ101" s="183">
        <v>99999</v>
      </c>
      <c r="ER101" s="183">
        <v>99999</v>
      </c>
      <c r="ES101" s="183">
        <v>99999</v>
      </c>
      <c r="ET101" s="183">
        <v>99999</v>
      </c>
      <c r="EU101" s="183">
        <v>99999</v>
      </c>
      <c r="EV101" s="183">
        <v>99999</v>
      </c>
      <c r="EW101" s="183">
        <v>99999</v>
      </c>
      <c r="EX101" s="183">
        <v>99999</v>
      </c>
      <c r="EY101" s="183">
        <v>99999</v>
      </c>
      <c r="EZ101" s="183">
        <v>99999</v>
      </c>
      <c r="FA101" s="183">
        <v>99999</v>
      </c>
      <c r="FB101" s="183">
        <v>99999</v>
      </c>
      <c r="FC101" s="183">
        <v>99999</v>
      </c>
      <c r="FD101" s="183">
        <v>99999</v>
      </c>
      <c r="FE101" s="183">
        <v>99999</v>
      </c>
      <c r="FF101" s="183">
        <v>99999</v>
      </c>
      <c r="FG101" s="183">
        <v>99999</v>
      </c>
      <c r="FH101" s="183">
        <v>99999</v>
      </c>
      <c r="FI101" s="183">
        <v>99999</v>
      </c>
      <c r="FJ101" s="183">
        <v>99999</v>
      </c>
      <c r="FK101" s="183">
        <v>99999</v>
      </c>
      <c r="FL101" s="183">
        <v>99999</v>
      </c>
      <c r="FM101" s="183">
        <v>99999</v>
      </c>
      <c r="FN101" s="183">
        <v>99999</v>
      </c>
      <c r="FO101" s="183">
        <v>99999</v>
      </c>
      <c r="FP101" s="183">
        <v>99999</v>
      </c>
      <c r="FQ101" s="183">
        <v>99999</v>
      </c>
      <c r="FR101" s="183">
        <v>99999</v>
      </c>
      <c r="FS101" s="183">
        <v>99999</v>
      </c>
      <c r="FT101" s="183">
        <v>99999</v>
      </c>
      <c r="FU101" s="183">
        <v>99999</v>
      </c>
      <c r="FV101" s="183">
        <v>99999</v>
      </c>
      <c r="FW101" s="183">
        <v>99999</v>
      </c>
      <c r="FX101" s="183">
        <v>99999</v>
      </c>
      <c r="FY101" s="183">
        <v>99999</v>
      </c>
      <c r="FZ101" s="183">
        <v>99999</v>
      </c>
      <c r="GA101" s="183">
        <v>99999</v>
      </c>
      <c r="GB101" s="183">
        <v>99999</v>
      </c>
      <c r="GC101" s="183">
        <v>99999</v>
      </c>
      <c r="GD101" s="183">
        <v>99999</v>
      </c>
      <c r="GE101" s="183">
        <v>99999</v>
      </c>
      <c r="GF101" s="183">
        <v>99999</v>
      </c>
      <c r="GG101" s="183">
        <v>99999</v>
      </c>
      <c r="GH101" s="183">
        <v>99999</v>
      </c>
      <c r="GI101" s="132">
        <v>99999</v>
      </c>
      <c r="GJ101" s="132">
        <v>99999</v>
      </c>
      <c r="GK101" s="132">
        <v>99999</v>
      </c>
      <c r="GL101" s="132">
        <v>99999</v>
      </c>
      <c r="GM101" s="132">
        <v>99999</v>
      </c>
      <c r="GN101" s="132">
        <v>99999</v>
      </c>
      <c r="GO101" s="132">
        <v>99999</v>
      </c>
      <c r="GP101" s="132">
        <v>99999</v>
      </c>
      <c r="GQ101" s="28">
        <v>95</v>
      </c>
      <c r="GR101" s="128"/>
      <c r="GS101" s="55" t="str">
        <f t="shared" si="106"/>
        <v>NFS</v>
      </c>
      <c r="GT101" s="55" t="str">
        <f t="shared" si="107"/>
        <v/>
      </c>
      <c r="GU101" s="29"/>
      <c r="GV101" s="56" t="str">
        <f t="shared" si="104"/>
        <v>,</v>
      </c>
      <c r="GW101" s="59" t="str">
        <f t="shared" si="102"/>
        <v>,</v>
      </c>
      <c r="GX101" s="29">
        <v>96</v>
      </c>
      <c r="GY101" s="5"/>
      <c r="GZ101" s="87" t="str">
        <f t="shared" si="73"/>
        <v/>
      </c>
      <c r="HA101" s="101" t="str">
        <v>0,0,0,0</v>
      </c>
      <c r="HB101" s="56">
        <f t="shared" si="66"/>
        <v>2</v>
      </c>
      <c r="HC101" s="56">
        <f t="shared" si="67"/>
        <v>4</v>
      </c>
      <c r="HD101" s="55">
        <f t="shared" si="79"/>
        <v>99999</v>
      </c>
      <c r="HE101" s="219">
        <f t="shared" si="87"/>
        <v>99999</v>
      </c>
      <c r="HF101" s="55">
        <f t="shared" si="88"/>
        <v>99999</v>
      </c>
      <c r="HG101" s="108" t="str">
        <f t="shared" si="89"/>
        <v>NFS</v>
      </c>
      <c r="HH101" s="85">
        <f t="shared" si="90"/>
        <v>0</v>
      </c>
      <c r="HI101" s="106" t="str">
        <f t="shared" si="91"/>
        <v/>
      </c>
      <c r="HJ101" s="29">
        <v>96</v>
      </c>
      <c r="HK101" s="85" t="str">
        <f t="shared" si="80"/>
        <v/>
      </c>
      <c r="HL101" s="85" t="str">
        <f t="shared" si="103"/>
        <v/>
      </c>
      <c r="HM101" s="55" t="str" cm="1">
        <f t="array" ref="HM101">IF(HJ101&lt;=$HH$1-1,IF(HK101&lt;&gt;HK100,INDEX($M$6:$GP$190,1,HL101+1),INDEX($M$6:$GP$190,MIN(HL101,HL100)+1,MAX(HL101,HL100)+1))+IF(HK101&lt;&gt;HK102,INDEX($M$6:$GP$190,1,HL101+1),0),"")</f>
        <v/>
      </c>
      <c r="HN101" s="29" t="str">
        <f>IF(HJ101&lt;=$HH$1-1,ROUND(#REF!,3)&amp;","&amp;#REF!,"")</f>
        <v/>
      </c>
      <c r="HO101" s="40"/>
      <c r="HP101" s="40"/>
      <c r="HQ101" s="40"/>
      <c r="HR101" s="40"/>
      <c r="HU101" s="75">
        <v>96</v>
      </c>
      <c r="HV101" s="77" t="str">
        <f t="shared" si="74"/>
        <v/>
      </c>
      <c r="HW101" s="78" t="str">
        <f t="shared" si="75"/>
        <v/>
      </c>
      <c r="HX101" s="88" t="str">
        <f t="shared" si="92"/>
        <v/>
      </c>
      <c r="HY101" s="68" t="str">
        <v>0,0,0,1</v>
      </c>
      <c r="HZ101" s="75">
        <f t="shared" si="68"/>
        <v>2</v>
      </c>
      <c r="IA101" s="75">
        <f t="shared" si="69"/>
        <v>4</v>
      </c>
      <c r="IB101" s="75">
        <f t="shared" si="108"/>
        <v>99999</v>
      </c>
      <c r="IC101" s="143">
        <f t="shared" si="93"/>
        <v>99999</v>
      </c>
      <c r="ID101" s="75">
        <f t="shared" si="105"/>
        <v>99999</v>
      </c>
      <c r="IE101" s="76">
        <f t="shared" si="94"/>
        <v>99999</v>
      </c>
      <c r="IF101" s="86">
        <f t="shared" si="76"/>
        <v>99999</v>
      </c>
      <c r="IG101" s="88">
        <f t="shared" si="77"/>
        <v>99999</v>
      </c>
      <c r="IH101" s="30">
        <f t="shared" si="95"/>
        <v>99999</v>
      </c>
      <c r="II101" s="55">
        <f t="shared" si="96"/>
        <v>99999</v>
      </c>
      <c r="IJ101" s="133" t="str">
        <f t="shared" si="78"/>
        <v>-</v>
      </c>
      <c r="IL101" s="146"/>
      <c r="IM101" s="146"/>
      <c r="IN101" s="146"/>
      <c r="IO101" s="141">
        <f t="shared" si="70"/>
        <v>99999</v>
      </c>
      <c r="IP101" s="75">
        <f t="shared" si="71"/>
        <v>99999</v>
      </c>
      <c r="IQ101" s="387" t="str">
        <f t="shared" si="109"/>
        <v>-</v>
      </c>
      <c r="IR101" s="142">
        <f t="shared" si="97"/>
        <v>99999</v>
      </c>
      <c r="IS101" s="146"/>
      <c r="IT101" s="389"/>
      <c r="IU101" s="389"/>
      <c r="IV101" s="146"/>
      <c r="IW101" s="7">
        <v>96</v>
      </c>
      <c r="IX101" s="1" t="str">
        <f t="shared" si="98"/>
        <v/>
      </c>
      <c r="IY101" s="7" t="str">
        <f t="shared" si="99"/>
        <v/>
      </c>
      <c r="IZ101" s="223" t="str" cm="1">
        <f t="array" ref="IZ101">IF(IW101&lt;=$HH$1-1,
IF(IX101&lt;&gt;IX100,
INDEX($M$6:$GP$190,1,IY101+1),INDEX($M$6:$GP$190,MIN(IY101,IY100)+1,MAX(IY101,IY100)+1))+IF(IX101&lt;&gt;IX102,INDEX($M$6:$GP$190,1,IY101+1),0),"")</f>
        <v/>
      </c>
      <c r="JA101" s="7" t="str">
        <f t="shared" si="100"/>
        <v/>
      </c>
    </row>
    <row r="102" spans="1:261" ht="15" x14ac:dyDescent="0.2">
      <c r="A102" s="216"/>
      <c r="B102" s="1">
        <v>97</v>
      </c>
      <c r="C102" s="188">
        <f t="shared" si="83"/>
        <v>0</v>
      </c>
      <c r="K102" s="7"/>
      <c r="L102" s="291">
        <v>96</v>
      </c>
      <c r="CL102" s="1"/>
      <c r="CM102" s="1"/>
      <c r="CN102" s="1"/>
      <c r="CO102" s="1"/>
      <c r="CP102" s="1"/>
      <c r="CQ102" s="1"/>
      <c r="CR102" s="1"/>
      <c r="CS102" s="1"/>
      <c r="CT102" s="1"/>
      <c r="CU102" s="1"/>
      <c r="CV102" s="1"/>
      <c r="CW102" s="1"/>
      <c r="CX102" s="1"/>
      <c r="CY102" s="1"/>
      <c r="CZ102" s="1"/>
      <c r="DA102" s="1"/>
      <c r="DB102" s="1"/>
      <c r="DC102" s="1"/>
      <c r="DD102" s="31"/>
      <c r="DE102" s="31" t="s">
        <v>11</v>
      </c>
      <c r="DF102" s="183">
        <v>99999</v>
      </c>
      <c r="DG102" s="183">
        <v>99999</v>
      </c>
      <c r="DH102" s="183">
        <v>99999</v>
      </c>
      <c r="DI102" s="183">
        <v>99999</v>
      </c>
      <c r="DJ102" s="183">
        <v>99999</v>
      </c>
      <c r="DK102" s="183">
        <v>99999</v>
      </c>
      <c r="DL102" s="183">
        <v>99999</v>
      </c>
      <c r="DM102" s="183">
        <v>99999</v>
      </c>
      <c r="DN102" s="183">
        <v>99999</v>
      </c>
      <c r="DO102" s="183">
        <v>99999</v>
      </c>
      <c r="DP102" s="183">
        <v>99999</v>
      </c>
      <c r="DQ102" s="183">
        <v>99999</v>
      </c>
      <c r="DR102" s="183">
        <v>99999</v>
      </c>
      <c r="DS102" s="183">
        <v>99999</v>
      </c>
      <c r="DT102" s="183">
        <v>99999</v>
      </c>
      <c r="DU102" s="183">
        <v>99999</v>
      </c>
      <c r="DV102" s="183">
        <v>99999</v>
      </c>
      <c r="DW102" s="183">
        <v>99999</v>
      </c>
      <c r="DX102" s="183">
        <v>99999</v>
      </c>
      <c r="DY102" s="183">
        <v>99999</v>
      </c>
      <c r="DZ102" s="183">
        <v>99999</v>
      </c>
      <c r="EA102" s="183">
        <v>99999</v>
      </c>
      <c r="EB102" s="183">
        <v>99999</v>
      </c>
      <c r="EC102" s="183">
        <v>99999</v>
      </c>
      <c r="ED102" s="183">
        <v>99999</v>
      </c>
      <c r="EE102" s="183">
        <v>99999</v>
      </c>
      <c r="EF102" s="183">
        <v>99999</v>
      </c>
      <c r="EG102" s="183">
        <v>99999</v>
      </c>
      <c r="EH102" s="183">
        <v>99999</v>
      </c>
      <c r="EI102" s="183">
        <v>99999</v>
      </c>
      <c r="EJ102" s="183">
        <v>99999</v>
      </c>
      <c r="EK102" s="183">
        <v>99999</v>
      </c>
      <c r="EL102" s="183">
        <v>99999</v>
      </c>
      <c r="EM102" s="183">
        <v>99999</v>
      </c>
      <c r="EN102" s="183">
        <v>99999</v>
      </c>
      <c r="EO102" s="183">
        <v>99999</v>
      </c>
      <c r="EP102" s="183">
        <v>99999</v>
      </c>
      <c r="EQ102" s="183">
        <v>99999</v>
      </c>
      <c r="ER102" s="183">
        <v>99999</v>
      </c>
      <c r="ES102" s="183">
        <v>99999</v>
      </c>
      <c r="ET102" s="183">
        <v>99999</v>
      </c>
      <c r="EU102" s="183">
        <v>99999</v>
      </c>
      <c r="EV102" s="183">
        <v>99999</v>
      </c>
      <c r="EW102" s="183">
        <v>99999</v>
      </c>
      <c r="EX102" s="183">
        <v>99999</v>
      </c>
      <c r="EY102" s="183">
        <v>99999</v>
      </c>
      <c r="EZ102" s="183">
        <v>99999</v>
      </c>
      <c r="FA102" s="183">
        <v>99999</v>
      </c>
      <c r="FB102" s="183">
        <v>99999</v>
      </c>
      <c r="FC102" s="183">
        <v>99999</v>
      </c>
      <c r="FD102" s="183">
        <v>99999</v>
      </c>
      <c r="FE102" s="183">
        <v>99999</v>
      </c>
      <c r="FF102" s="183">
        <v>99999</v>
      </c>
      <c r="FG102" s="183">
        <v>99999</v>
      </c>
      <c r="FH102" s="183">
        <v>99999</v>
      </c>
      <c r="FI102" s="183">
        <v>99999</v>
      </c>
      <c r="FJ102" s="183">
        <v>99999</v>
      </c>
      <c r="FK102" s="183">
        <v>99999</v>
      </c>
      <c r="FL102" s="183">
        <v>99999</v>
      </c>
      <c r="FM102" s="183">
        <v>99999</v>
      </c>
      <c r="FN102" s="183">
        <v>99999</v>
      </c>
      <c r="FO102" s="183">
        <v>99999</v>
      </c>
      <c r="FP102" s="183">
        <v>99999</v>
      </c>
      <c r="FQ102" s="183">
        <v>99999</v>
      </c>
      <c r="FR102" s="183">
        <v>99999</v>
      </c>
      <c r="FS102" s="183">
        <v>99999</v>
      </c>
      <c r="FT102" s="183">
        <v>99999</v>
      </c>
      <c r="FU102" s="183">
        <v>99999</v>
      </c>
      <c r="FV102" s="183">
        <v>99999</v>
      </c>
      <c r="FW102" s="183">
        <v>99999</v>
      </c>
      <c r="FX102" s="183">
        <v>99999</v>
      </c>
      <c r="FY102" s="183">
        <v>99999</v>
      </c>
      <c r="FZ102" s="183">
        <v>99999</v>
      </c>
      <c r="GA102" s="183">
        <v>99999</v>
      </c>
      <c r="GB102" s="183">
        <v>99999</v>
      </c>
      <c r="GC102" s="183">
        <v>99999</v>
      </c>
      <c r="GD102" s="183">
        <v>99999</v>
      </c>
      <c r="GE102" s="183">
        <v>99999</v>
      </c>
      <c r="GF102" s="183">
        <v>99999</v>
      </c>
      <c r="GG102" s="183">
        <v>99999</v>
      </c>
      <c r="GH102" s="183">
        <v>99999</v>
      </c>
      <c r="GI102" s="132">
        <v>99999</v>
      </c>
      <c r="GJ102" s="132">
        <v>99999</v>
      </c>
      <c r="GK102" s="132">
        <v>99999</v>
      </c>
      <c r="GL102" s="132">
        <v>99999</v>
      </c>
      <c r="GM102" s="132">
        <v>99999</v>
      </c>
      <c r="GN102" s="132">
        <v>99999</v>
      </c>
      <c r="GO102" s="132">
        <v>99999</v>
      </c>
      <c r="GP102" s="132">
        <v>99999</v>
      </c>
      <c r="GQ102" s="28">
        <v>96</v>
      </c>
      <c r="GR102" s="128"/>
      <c r="GS102" s="55" t="str">
        <f t="shared" si="106"/>
        <v>NFS</v>
      </c>
      <c r="GT102" s="55" t="str">
        <f t="shared" si="107"/>
        <v/>
      </c>
      <c r="GU102" s="29"/>
      <c r="GV102" s="56" t="str">
        <f t="shared" si="104"/>
        <v>,</v>
      </c>
      <c r="GW102" s="59" t="str">
        <f t="shared" si="102"/>
        <v>,</v>
      </c>
      <c r="GX102" s="29">
        <v>97</v>
      </c>
      <c r="GY102" s="5"/>
      <c r="GZ102" s="87" t="str">
        <f t="shared" si="73"/>
        <v/>
      </c>
      <c r="HA102" s="101" t="str">
        <v>0,0,0,0</v>
      </c>
      <c r="HB102" s="56">
        <f t="shared" si="66"/>
        <v>2</v>
      </c>
      <c r="HC102" s="56">
        <f t="shared" si="67"/>
        <v>4</v>
      </c>
      <c r="HD102" s="55">
        <f t="shared" ref="HD102:HD133" si="110">_xlfn.NUMBERVALUE(IF(AND(GX102&lt;=$GV$1-1,HE102&lt;=$L$2),_xlfn.NUMBERVALUE(MID(HA102,1,HB102-1)),99999))</f>
        <v>99999</v>
      </c>
      <c r="HE102" s="219">
        <f t="shared" si="87"/>
        <v>99999</v>
      </c>
      <c r="HF102" s="55">
        <f t="shared" si="88"/>
        <v>99999</v>
      </c>
      <c r="HG102" s="108" t="str">
        <f t="shared" si="89"/>
        <v>NFS</v>
      </c>
      <c r="HH102" s="85">
        <f t="shared" si="90"/>
        <v>0</v>
      </c>
      <c r="HI102" s="106" t="str">
        <f t="shared" si="91"/>
        <v/>
      </c>
      <c r="HJ102" s="29">
        <v>97</v>
      </c>
      <c r="HK102" s="85" t="str">
        <f t="shared" si="80"/>
        <v/>
      </c>
      <c r="HL102" s="85" t="str">
        <f t="shared" si="103"/>
        <v/>
      </c>
      <c r="HM102" s="55" t="str" cm="1">
        <f t="array" ref="HM102">IF(HJ102&lt;=$HH$1-1,IF(HK102&lt;&gt;HK101,INDEX($M$6:$GP$190,1,HL102+1),INDEX($M$6:$GP$190,MIN(HL102,HL101)+1,MAX(HL102,HL101)+1))+IF(HK102&lt;&gt;HK103,INDEX($M$6:$GP$190,1,HL102+1),0),"")</f>
        <v/>
      </c>
      <c r="HN102" s="29" t="str">
        <f>IF(HJ102&lt;=$HH$1-1,ROUND(#REF!,3)&amp;","&amp;#REF!,"")</f>
        <v/>
      </c>
      <c r="HO102" s="40"/>
      <c r="HP102" s="40"/>
      <c r="HQ102" s="40"/>
      <c r="HR102" s="40"/>
      <c r="HU102" s="75">
        <v>97</v>
      </c>
      <c r="HV102" s="77" t="str">
        <f t="shared" si="74"/>
        <v/>
      </c>
      <c r="HW102" s="78" t="str">
        <f t="shared" si="75"/>
        <v/>
      </c>
      <c r="HX102" s="88" t="str">
        <f t="shared" si="92"/>
        <v/>
      </c>
      <c r="HY102" s="68" t="str">
        <v>0,0,0,1</v>
      </c>
      <c r="HZ102" s="75">
        <f t="shared" si="68"/>
        <v>2</v>
      </c>
      <c r="IA102" s="75">
        <f t="shared" si="69"/>
        <v>4</v>
      </c>
      <c r="IB102" s="75">
        <f t="shared" si="108"/>
        <v>99999</v>
      </c>
      <c r="IC102" s="143">
        <f t="shared" si="93"/>
        <v>99999</v>
      </c>
      <c r="ID102" s="75">
        <f t="shared" si="105"/>
        <v>99999</v>
      </c>
      <c r="IE102" s="76">
        <f t="shared" si="94"/>
        <v>99999</v>
      </c>
      <c r="IF102" s="86">
        <f t="shared" si="76"/>
        <v>99999</v>
      </c>
      <c r="IG102" s="88">
        <f t="shared" si="77"/>
        <v>99999</v>
      </c>
      <c r="IH102" s="30">
        <f t="shared" si="95"/>
        <v>99999</v>
      </c>
      <c r="II102" s="55">
        <f t="shared" si="96"/>
        <v>99999</v>
      </c>
      <c r="IJ102" s="133" t="str">
        <f t="shared" si="78"/>
        <v>-</v>
      </c>
      <c r="IL102" s="146"/>
      <c r="IM102" s="146"/>
      <c r="IN102" s="146"/>
      <c r="IO102" s="141">
        <f t="shared" si="70"/>
        <v>99999</v>
      </c>
      <c r="IP102" s="75">
        <f t="shared" si="71"/>
        <v>99999</v>
      </c>
      <c r="IQ102" s="387" t="str">
        <f t="shared" si="109"/>
        <v>-</v>
      </c>
      <c r="IR102" s="142">
        <f t="shared" si="97"/>
        <v>99999</v>
      </c>
      <c r="IS102" s="146"/>
      <c r="IT102" s="389"/>
      <c r="IU102" s="389"/>
      <c r="IV102" s="146"/>
      <c r="IW102" s="7">
        <v>97</v>
      </c>
      <c r="IX102" s="1" t="str">
        <f t="shared" si="98"/>
        <v/>
      </c>
      <c r="IY102" s="7" t="str">
        <f t="shared" si="99"/>
        <v/>
      </c>
      <c r="IZ102" s="223" t="str" cm="1">
        <f t="array" ref="IZ102">IF(IW102&lt;=$HH$1-1,
IF(IX102&lt;&gt;IX101,
INDEX($M$6:$GP$190,1,IY102+1),INDEX($M$6:$GP$190,MIN(IY102,IY101)+1,MAX(IY102,IY101)+1))+IF(IX102&lt;&gt;IX103,INDEX($M$6:$GP$190,1,IY102+1),0),"")</f>
        <v/>
      </c>
      <c r="JA102" s="7" t="str">
        <f t="shared" si="100"/>
        <v/>
      </c>
    </row>
    <row r="103" spans="1:261" ht="15" x14ac:dyDescent="0.2">
      <c r="A103" s="216"/>
      <c r="B103" s="1">
        <v>98</v>
      </c>
      <c r="C103" s="188">
        <f t="shared" si="83"/>
        <v>0</v>
      </c>
      <c r="K103" s="7"/>
      <c r="L103" s="291">
        <v>97</v>
      </c>
      <c r="CL103" s="1"/>
      <c r="CM103" s="1"/>
      <c r="CN103" s="1"/>
      <c r="CO103" s="1"/>
      <c r="CP103" s="1"/>
      <c r="CQ103" s="1"/>
      <c r="CR103" s="1"/>
      <c r="CS103" s="1"/>
      <c r="CT103" s="1"/>
      <c r="CU103" s="1"/>
      <c r="CV103" s="1"/>
      <c r="CW103" s="1"/>
      <c r="CX103" s="1"/>
      <c r="CY103" s="1"/>
      <c r="CZ103" s="1"/>
      <c r="DA103" s="1"/>
      <c r="DB103" s="1"/>
      <c r="DC103" s="1"/>
      <c r="DD103" s="1"/>
      <c r="DE103" s="31"/>
      <c r="DF103" s="31" t="s">
        <v>11</v>
      </c>
      <c r="DG103" s="183">
        <v>99999</v>
      </c>
      <c r="DH103" s="183">
        <v>99999</v>
      </c>
      <c r="DI103" s="183">
        <v>99999</v>
      </c>
      <c r="DJ103" s="183">
        <v>99999</v>
      </c>
      <c r="DK103" s="183">
        <v>99999</v>
      </c>
      <c r="DL103" s="183">
        <v>99999</v>
      </c>
      <c r="DM103" s="183">
        <v>99999</v>
      </c>
      <c r="DN103" s="183">
        <v>99999</v>
      </c>
      <c r="DO103" s="183">
        <v>99999</v>
      </c>
      <c r="DP103" s="183">
        <v>99999</v>
      </c>
      <c r="DQ103" s="183">
        <v>99999</v>
      </c>
      <c r="DR103" s="183">
        <v>99999</v>
      </c>
      <c r="DS103" s="183">
        <v>99999</v>
      </c>
      <c r="DT103" s="183">
        <v>99999</v>
      </c>
      <c r="DU103" s="183">
        <v>99999</v>
      </c>
      <c r="DV103" s="183">
        <v>99999</v>
      </c>
      <c r="DW103" s="183">
        <v>99999</v>
      </c>
      <c r="DX103" s="183">
        <v>99999</v>
      </c>
      <c r="DY103" s="183">
        <v>99999</v>
      </c>
      <c r="DZ103" s="183">
        <v>99999</v>
      </c>
      <c r="EA103" s="183">
        <v>99999</v>
      </c>
      <c r="EB103" s="183">
        <v>99999</v>
      </c>
      <c r="EC103" s="183">
        <v>99999</v>
      </c>
      <c r="ED103" s="183">
        <v>99999</v>
      </c>
      <c r="EE103" s="183">
        <v>99999</v>
      </c>
      <c r="EF103" s="183">
        <v>99999</v>
      </c>
      <c r="EG103" s="183">
        <v>99999</v>
      </c>
      <c r="EH103" s="183">
        <v>99999</v>
      </c>
      <c r="EI103" s="183">
        <v>99999</v>
      </c>
      <c r="EJ103" s="183">
        <v>99999</v>
      </c>
      <c r="EK103" s="183">
        <v>99999</v>
      </c>
      <c r="EL103" s="183">
        <v>99999</v>
      </c>
      <c r="EM103" s="183">
        <v>99999</v>
      </c>
      <c r="EN103" s="183">
        <v>99999</v>
      </c>
      <c r="EO103" s="183">
        <v>99999</v>
      </c>
      <c r="EP103" s="183">
        <v>99999</v>
      </c>
      <c r="EQ103" s="183">
        <v>99999</v>
      </c>
      <c r="ER103" s="183">
        <v>99999</v>
      </c>
      <c r="ES103" s="183">
        <v>99999</v>
      </c>
      <c r="ET103" s="183">
        <v>99999</v>
      </c>
      <c r="EU103" s="183">
        <v>99999</v>
      </c>
      <c r="EV103" s="183">
        <v>99999</v>
      </c>
      <c r="EW103" s="183">
        <v>99999</v>
      </c>
      <c r="EX103" s="183">
        <v>99999</v>
      </c>
      <c r="EY103" s="183">
        <v>99999</v>
      </c>
      <c r="EZ103" s="183">
        <v>99999</v>
      </c>
      <c r="FA103" s="183">
        <v>99999</v>
      </c>
      <c r="FB103" s="183">
        <v>99999</v>
      </c>
      <c r="FC103" s="183">
        <v>99999</v>
      </c>
      <c r="FD103" s="183">
        <v>99999</v>
      </c>
      <c r="FE103" s="183">
        <v>99999</v>
      </c>
      <c r="FF103" s="183">
        <v>99999</v>
      </c>
      <c r="FG103" s="183">
        <v>99999</v>
      </c>
      <c r="FH103" s="183">
        <v>99999</v>
      </c>
      <c r="FI103" s="183">
        <v>99999</v>
      </c>
      <c r="FJ103" s="183">
        <v>99999</v>
      </c>
      <c r="FK103" s="183">
        <v>99999</v>
      </c>
      <c r="FL103" s="183">
        <v>99999</v>
      </c>
      <c r="FM103" s="183">
        <v>99999</v>
      </c>
      <c r="FN103" s="183">
        <v>99999</v>
      </c>
      <c r="FO103" s="183">
        <v>99999</v>
      </c>
      <c r="FP103" s="183">
        <v>99999</v>
      </c>
      <c r="FQ103" s="183">
        <v>99999</v>
      </c>
      <c r="FR103" s="183">
        <v>99999</v>
      </c>
      <c r="FS103" s="183">
        <v>99999</v>
      </c>
      <c r="FT103" s="183">
        <v>99999</v>
      </c>
      <c r="FU103" s="183">
        <v>99999</v>
      </c>
      <c r="FV103" s="183">
        <v>99999</v>
      </c>
      <c r="FW103" s="183">
        <v>99999</v>
      </c>
      <c r="FX103" s="183">
        <v>99999</v>
      </c>
      <c r="FY103" s="183">
        <v>99999</v>
      </c>
      <c r="FZ103" s="183">
        <v>99999</v>
      </c>
      <c r="GA103" s="183">
        <v>99999</v>
      </c>
      <c r="GB103" s="183">
        <v>99999</v>
      </c>
      <c r="GC103" s="183">
        <v>99999</v>
      </c>
      <c r="GD103" s="183">
        <v>99999</v>
      </c>
      <c r="GE103" s="183">
        <v>99999</v>
      </c>
      <c r="GF103" s="183">
        <v>99999</v>
      </c>
      <c r="GG103" s="183">
        <v>99999</v>
      </c>
      <c r="GH103" s="183">
        <v>99999</v>
      </c>
      <c r="GI103" s="132">
        <v>99999</v>
      </c>
      <c r="GJ103" s="132">
        <v>99999</v>
      </c>
      <c r="GK103" s="132">
        <v>99999</v>
      </c>
      <c r="GL103" s="132">
        <v>99999</v>
      </c>
      <c r="GM103" s="132">
        <v>99999</v>
      </c>
      <c r="GN103" s="132">
        <v>99999</v>
      </c>
      <c r="GO103" s="132">
        <v>99999</v>
      </c>
      <c r="GP103" s="132">
        <v>99999</v>
      </c>
      <c r="GQ103" s="28">
        <v>97</v>
      </c>
      <c r="GR103" s="128"/>
      <c r="GS103" s="55" t="str">
        <f t="shared" si="106"/>
        <v>NFS</v>
      </c>
      <c r="GT103" s="55" t="str">
        <f t="shared" si="107"/>
        <v/>
      </c>
      <c r="GU103" s="29"/>
      <c r="GV103" s="56" t="str">
        <f t="shared" si="104"/>
        <v>,</v>
      </c>
      <c r="GW103" s="59" t="str">
        <f t="shared" si="102"/>
        <v>,</v>
      </c>
      <c r="GX103" s="29">
        <v>98</v>
      </c>
      <c r="GY103" s="5"/>
      <c r="GZ103" s="87" t="str">
        <f t="shared" si="73"/>
        <v/>
      </c>
      <c r="HA103" s="101" t="str">
        <v>0,0,0,0</v>
      </c>
      <c r="HB103" s="56">
        <f t="shared" si="66"/>
        <v>2</v>
      </c>
      <c r="HC103" s="56">
        <f t="shared" si="67"/>
        <v>4</v>
      </c>
      <c r="HD103" s="55">
        <f t="shared" si="110"/>
        <v>99999</v>
      </c>
      <c r="HE103" s="219">
        <f t="shared" si="87"/>
        <v>99999</v>
      </c>
      <c r="HF103" s="55">
        <f t="shared" si="88"/>
        <v>99999</v>
      </c>
      <c r="HG103" s="108" t="str">
        <f t="shared" si="89"/>
        <v>NFS</v>
      </c>
      <c r="HH103" s="85">
        <f t="shared" si="90"/>
        <v>0</v>
      </c>
      <c r="HI103" s="106" t="str">
        <f t="shared" si="91"/>
        <v/>
      </c>
      <c r="HJ103" s="29">
        <v>98</v>
      </c>
      <c r="HK103" s="85" t="str">
        <f t="shared" si="80"/>
        <v/>
      </c>
      <c r="HL103" s="85" t="str">
        <f t="shared" si="103"/>
        <v/>
      </c>
      <c r="HM103" s="55" t="str" cm="1">
        <f t="array" ref="HM103">IF(HJ103&lt;=$HH$1-1,IF(HK103&lt;&gt;HK102,INDEX($M$6:$GP$190,1,HL103+1),INDEX($M$6:$GP$190,MIN(HL103,HL102)+1,MAX(HL103,HL102)+1))+IF(HK103&lt;&gt;HK104,INDEX($M$6:$GP$190,1,HL103+1),0),"")</f>
        <v/>
      </c>
      <c r="HN103" s="29" t="str">
        <f>IF(HJ103&lt;=$HH$1-1,ROUND(#REF!,3)&amp;","&amp;#REF!,"")</f>
        <v/>
      </c>
      <c r="HO103" s="40"/>
      <c r="HP103" s="40"/>
      <c r="HQ103" s="40"/>
      <c r="HR103" s="40"/>
      <c r="HU103" s="75">
        <v>98</v>
      </c>
      <c r="HV103" s="77" t="str">
        <f t="shared" si="74"/>
        <v/>
      </c>
      <c r="HW103" s="78" t="str">
        <f t="shared" si="75"/>
        <v/>
      </c>
      <c r="HX103" s="88" t="str">
        <f t="shared" si="92"/>
        <v/>
      </c>
      <c r="HY103" s="68" t="str">
        <v>0,0,0,1</v>
      </c>
      <c r="HZ103" s="75">
        <f t="shared" si="68"/>
        <v>2</v>
      </c>
      <c r="IA103" s="75">
        <f t="shared" si="69"/>
        <v>4</v>
      </c>
      <c r="IB103" s="75">
        <f t="shared" si="108"/>
        <v>99999</v>
      </c>
      <c r="IC103" s="143">
        <f t="shared" si="93"/>
        <v>99999</v>
      </c>
      <c r="ID103" s="75">
        <f t="shared" si="105"/>
        <v>99999</v>
      </c>
      <c r="IE103" s="76">
        <f t="shared" si="94"/>
        <v>99999</v>
      </c>
      <c r="IF103" s="86">
        <f t="shared" si="76"/>
        <v>99999</v>
      </c>
      <c r="IG103" s="88">
        <f t="shared" si="77"/>
        <v>99999</v>
      </c>
      <c r="IH103" s="30">
        <f t="shared" si="95"/>
        <v>99999</v>
      </c>
      <c r="II103" s="55">
        <f t="shared" si="96"/>
        <v>99999</v>
      </c>
      <c r="IJ103" s="133" t="str">
        <f t="shared" si="78"/>
        <v>-</v>
      </c>
      <c r="IL103" s="146"/>
      <c r="IM103" s="146"/>
      <c r="IN103" s="146"/>
      <c r="IO103" s="141">
        <f t="shared" si="70"/>
        <v>99999</v>
      </c>
      <c r="IP103" s="75">
        <f t="shared" si="71"/>
        <v>99999</v>
      </c>
      <c r="IQ103" s="387" t="str">
        <f t="shared" si="109"/>
        <v>-</v>
      </c>
      <c r="IR103" s="142">
        <f t="shared" si="97"/>
        <v>99999</v>
      </c>
      <c r="IS103" s="146"/>
      <c r="IT103" s="389"/>
      <c r="IU103" s="389"/>
      <c r="IV103" s="146"/>
      <c r="IW103" s="7">
        <v>98</v>
      </c>
      <c r="IX103" s="1" t="str">
        <f t="shared" si="98"/>
        <v/>
      </c>
      <c r="IY103" s="7" t="str">
        <f t="shared" si="99"/>
        <v/>
      </c>
      <c r="IZ103" s="223" t="str" cm="1">
        <f t="array" ref="IZ103">IF(IW103&lt;=$HH$1-1,
IF(IX103&lt;&gt;IX102,
INDEX($M$6:$GP$190,1,IY103+1),INDEX($M$6:$GP$190,MIN(IY103,IY102)+1,MAX(IY103,IY102)+1))+IF(IX103&lt;&gt;IX104,INDEX($M$6:$GP$190,1,IY103+1),0),"")</f>
        <v/>
      </c>
      <c r="JA103" s="7" t="str">
        <f t="shared" si="100"/>
        <v/>
      </c>
    </row>
    <row r="104" spans="1:261" ht="15" x14ac:dyDescent="0.2">
      <c r="A104" s="216"/>
      <c r="B104" s="1">
        <v>99</v>
      </c>
      <c r="C104" s="188">
        <f t="shared" si="83"/>
        <v>0</v>
      </c>
      <c r="K104" s="7"/>
      <c r="L104" s="291">
        <v>98</v>
      </c>
      <c r="CL104" s="1"/>
      <c r="CM104" s="1"/>
      <c r="CN104" s="1"/>
      <c r="CO104" s="1"/>
      <c r="CP104" s="1"/>
      <c r="CQ104" s="1"/>
      <c r="CR104" s="1"/>
      <c r="CS104" s="1"/>
      <c r="CT104" s="1"/>
      <c r="CU104" s="1"/>
      <c r="CV104" s="1"/>
      <c r="CW104" s="1"/>
      <c r="CX104" s="1"/>
      <c r="CY104" s="1"/>
      <c r="CZ104" s="1"/>
      <c r="DA104" s="1"/>
      <c r="DB104" s="1"/>
      <c r="DC104" s="1"/>
      <c r="DD104" s="1"/>
      <c r="DE104" s="1"/>
      <c r="DF104" s="31"/>
      <c r="DG104" s="31" t="s">
        <v>11</v>
      </c>
      <c r="DH104" s="183">
        <v>99999</v>
      </c>
      <c r="DI104" s="183">
        <v>99999</v>
      </c>
      <c r="DJ104" s="183">
        <v>99999</v>
      </c>
      <c r="DK104" s="183">
        <v>99999</v>
      </c>
      <c r="DL104" s="183">
        <v>99999</v>
      </c>
      <c r="DM104" s="183">
        <v>99999</v>
      </c>
      <c r="DN104" s="183">
        <v>99999</v>
      </c>
      <c r="DO104" s="183">
        <v>99999</v>
      </c>
      <c r="DP104" s="183">
        <v>99999</v>
      </c>
      <c r="DQ104" s="183">
        <v>99999</v>
      </c>
      <c r="DR104" s="183">
        <v>99999</v>
      </c>
      <c r="DS104" s="183">
        <v>99999</v>
      </c>
      <c r="DT104" s="183">
        <v>99999</v>
      </c>
      <c r="DU104" s="183">
        <v>99999</v>
      </c>
      <c r="DV104" s="183">
        <v>99999</v>
      </c>
      <c r="DW104" s="183">
        <v>99999</v>
      </c>
      <c r="DX104" s="183">
        <v>99999</v>
      </c>
      <c r="DY104" s="183">
        <v>99999</v>
      </c>
      <c r="DZ104" s="183">
        <v>99999</v>
      </c>
      <c r="EA104" s="183">
        <v>99999</v>
      </c>
      <c r="EB104" s="183">
        <v>99999</v>
      </c>
      <c r="EC104" s="183">
        <v>99999</v>
      </c>
      <c r="ED104" s="183">
        <v>99999</v>
      </c>
      <c r="EE104" s="183">
        <v>99999</v>
      </c>
      <c r="EF104" s="183">
        <v>99999</v>
      </c>
      <c r="EG104" s="183">
        <v>99999</v>
      </c>
      <c r="EH104" s="183">
        <v>99999</v>
      </c>
      <c r="EI104" s="183">
        <v>99999</v>
      </c>
      <c r="EJ104" s="183">
        <v>99999</v>
      </c>
      <c r="EK104" s="183">
        <v>99999</v>
      </c>
      <c r="EL104" s="183">
        <v>99999</v>
      </c>
      <c r="EM104" s="183">
        <v>99999</v>
      </c>
      <c r="EN104" s="183">
        <v>99999</v>
      </c>
      <c r="EO104" s="183">
        <v>99999</v>
      </c>
      <c r="EP104" s="183">
        <v>99999</v>
      </c>
      <c r="EQ104" s="183">
        <v>99999</v>
      </c>
      <c r="ER104" s="183">
        <v>99999</v>
      </c>
      <c r="ES104" s="183">
        <v>99999</v>
      </c>
      <c r="ET104" s="183">
        <v>99999</v>
      </c>
      <c r="EU104" s="183">
        <v>99999</v>
      </c>
      <c r="EV104" s="183">
        <v>99999</v>
      </c>
      <c r="EW104" s="183">
        <v>99999</v>
      </c>
      <c r="EX104" s="183">
        <v>99999</v>
      </c>
      <c r="EY104" s="183">
        <v>99999</v>
      </c>
      <c r="EZ104" s="183">
        <v>99999</v>
      </c>
      <c r="FA104" s="183">
        <v>99999</v>
      </c>
      <c r="FB104" s="183">
        <v>99999</v>
      </c>
      <c r="FC104" s="183">
        <v>99999</v>
      </c>
      <c r="FD104" s="183">
        <v>99999</v>
      </c>
      <c r="FE104" s="183">
        <v>99999</v>
      </c>
      <c r="FF104" s="183">
        <v>99999</v>
      </c>
      <c r="FG104" s="183">
        <v>99999</v>
      </c>
      <c r="FH104" s="183">
        <v>99999</v>
      </c>
      <c r="FI104" s="183">
        <v>99999</v>
      </c>
      <c r="FJ104" s="183">
        <v>99999</v>
      </c>
      <c r="FK104" s="183">
        <v>99999</v>
      </c>
      <c r="FL104" s="183">
        <v>99999</v>
      </c>
      <c r="FM104" s="183">
        <v>99999</v>
      </c>
      <c r="FN104" s="183">
        <v>99999</v>
      </c>
      <c r="FO104" s="183">
        <v>99999</v>
      </c>
      <c r="FP104" s="183">
        <v>99999</v>
      </c>
      <c r="FQ104" s="183">
        <v>99999</v>
      </c>
      <c r="FR104" s="183">
        <v>99999</v>
      </c>
      <c r="FS104" s="183">
        <v>99999</v>
      </c>
      <c r="FT104" s="183">
        <v>99999</v>
      </c>
      <c r="FU104" s="183">
        <v>99999</v>
      </c>
      <c r="FV104" s="183">
        <v>99999</v>
      </c>
      <c r="FW104" s="183">
        <v>99999</v>
      </c>
      <c r="FX104" s="183">
        <v>99999</v>
      </c>
      <c r="FY104" s="183">
        <v>99999</v>
      </c>
      <c r="FZ104" s="183">
        <v>99999</v>
      </c>
      <c r="GA104" s="183">
        <v>99999</v>
      </c>
      <c r="GB104" s="183">
        <v>99999</v>
      </c>
      <c r="GC104" s="183">
        <v>99999</v>
      </c>
      <c r="GD104" s="183">
        <v>99999</v>
      </c>
      <c r="GE104" s="183">
        <v>99999</v>
      </c>
      <c r="GF104" s="183">
        <v>99999</v>
      </c>
      <c r="GG104" s="183">
        <v>99999</v>
      </c>
      <c r="GH104" s="183">
        <v>99999</v>
      </c>
      <c r="GI104" s="132">
        <v>99999</v>
      </c>
      <c r="GJ104" s="132">
        <v>99999</v>
      </c>
      <c r="GK104" s="132">
        <v>99999</v>
      </c>
      <c r="GL104" s="132">
        <v>99999</v>
      </c>
      <c r="GM104" s="132">
        <v>99999</v>
      </c>
      <c r="GN104" s="132">
        <v>99999</v>
      </c>
      <c r="GO104" s="132">
        <v>99999</v>
      </c>
      <c r="GP104" s="132">
        <v>99999</v>
      </c>
      <c r="GQ104" s="28">
        <v>98</v>
      </c>
      <c r="GR104" s="128"/>
      <c r="GS104" s="55" t="str">
        <f t="shared" si="106"/>
        <v>NFS</v>
      </c>
      <c r="GT104" s="55" t="str">
        <f t="shared" si="107"/>
        <v/>
      </c>
      <c r="GU104" s="29"/>
      <c r="GV104" s="56" t="str">
        <f t="shared" si="104"/>
        <v>,</v>
      </c>
      <c r="GW104" s="59" t="str">
        <f t="shared" si="102"/>
        <v>,</v>
      </c>
      <c r="GX104" s="29">
        <v>99</v>
      </c>
      <c r="GY104" s="5"/>
      <c r="GZ104" s="87" t="str">
        <f t="shared" si="73"/>
        <v/>
      </c>
      <c r="HA104" s="101" t="str">
        <v>0,0,0,0</v>
      </c>
      <c r="HB104" s="56">
        <f t="shared" si="66"/>
        <v>2</v>
      </c>
      <c r="HC104" s="56">
        <f t="shared" si="67"/>
        <v>4</v>
      </c>
      <c r="HD104" s="55">
        <f t="shared" si="110"/>
        <v>99999</v>
      </c>
      <c r="HE104" s="219">
        <f t="shared" si="87"/>
        <v>99999</v>
      </c>
      <c r="HF104" s="55">
        <f t="shared" si="88"/>
        <v>99999</v>
      </c>
      <c r="HG104" s="108" t="str">
        <f t="shared" si="89"/>
        <v>NFS</v>
      </c>
      <c r="HH104" s="85">
        <f t="shared" si="90"/>
        <v>0</v>
      </c>
      <c r="HI104" s="106" t="str">
        <f t="shared" si="91"/>
        <v/>
      </c>
      <c r="HJ104" s="29">
        <v>99</v>
      </c>
      <c r="HK104" s="85" t="str">
        <f t="shared" si="80"/>
        <v/>
      </c>
      <c r="HL104" s="85" t="str">
        <f t="shared" si="103"/>
        <v/>
      </c>
      <c r="HM104" s="55" t="str" cm="1">
        <f t="array" ref="HM104">IF(HJ104&lt;=$HH$1-1,IF(HK104&lt;&gt;HK103,INDEX($M$6:$GP$190,1,HL104+1),INDEX($M$6:$GP$190,MIN(HL104,HL103)+1,MAX(HL104,HL103)+1))+IF(HK104&lt;&gt;HK105,INDEX($M$6:$GP$190,1,HL104+1),0),"")</f>
        <v/>
      </c>
      <c r="HN104" s="29" t="str">
        <f>IF(HJ104&lt;=$HH$1-1,ROUND(#REF!,3)&amp;","&amp;#REF!,"")</f>
        <v/>
      </c>
      <c r="HO104" s="40"/>
      <c r="HP104" s="40"/>
      <c r="HQ104" s="40"/>
      <c r="HR104" s="40"/>
      <c r="HU104" s="75">
        <v>99</v>
      </c>
      <c r="HV104" s="77" t="str">
        <f t="shared" si="74"/>
        <v/>
      </c>
      <c r="HW104" s="78" t="str">
        <f t="shared" si="75"/>
        <v/>
      </c>
      <c r="HX104" s="88" t="str">
        <f t="shared" si="92"/>
        <v/>
      </c>
      <c r="HY104" s="68" t="str">
        <v>0,0,0,1</v>
      </c>
      <c r="HZ104" s="75">
        <f t="shared" si="68"/>
        <v>2</v>
      </c>
      <c r="IA104" s="75">
        <f t="shared" si="69"/>
        <v>4</v>
      </c>
      <c r="IB104" s="75">
        <f t="shared" si="108"/>
        <v>99999</v>
      </c>
      <c r="IC104" s="143">
        <f t="shared" si="93"/>
        <v>99999</v>
      </c>
      <c r="ID104" s="75">
        <f t="shared" si="105"/>
        <v>99999</v>
      </c>
      <c r="IE104" s="76">
        <f t="shared" si="94"/>
        <v>99999</v>
      </c>
      <c r="IF104" s="86">
        <f t="shared" si="76"/>
        <v>99999</v>
      </c>
      <c r="IG104" s="88">
        <f t="shared" si="77"/>
        <v>99999</v>
      </c>
      <c r="IH104" s="30">
        <f t="shared" si="95"/>
        <v>99999</v>
      </c>
      <c r="II104" s="55">
        <f t="shared" si="96"/>
        <v>99999</v>
      </c>
      <c r="IJ104" s="133" t="str">
        <f t="shared" si="78"/>
        <v>-</v>
      </c>
      <c r="IL104" s="146"/>
      <c r="IM104" s="146"/>
      <c r="IN104" s="146"/>
      <c r="IO104" s="141">
        <f t="shared" si="70"/>
        <v>99999</v>
      </c>
      <c r="IP104" s="75">
        <f t="shared" si="71"/>
        <v>99999</v>
      </c>
      <c r="IQ104" s="387" t="str">
        <f t="shared" si="109"/>
        <v>-</v>
      </c>
      <c r="IR104" s="142">
        <f t="shared" si="97"/>
        <v>99999</v>
      </c>
      <c r="IS104" s="146"/>
      <c r="IT104" s="389"/>
      <c r="IU104" s="389"/>
      <c r="IV104" s="146"/>
      <c r="IW104" s="7">
        <v>99</v>
      </c>
      <c r="IX104" s="1" t="str">
        <f t="shared" si="98"/>
        <v/>
      </c>
      <c r="IY104" s="7" t="str">
        <f t="shared" si="99"/>
        <v/>
      </c>
      <c r="IZ104" s="223" t="str" cm="1">
        <f t="array" ref="IZ104">IF(IW104&lt;=$HH$1-1,
IF(IX104&lt;&gt;IX103,
INDEX($M$6:$GP$190,1,IY104+1),INDEX($M$6:$GP$190,MIN(IY104,IY103)+1,MAX(IY104,IY103)+1))+IF(IX104&lt;&gt;IX105,INDEX($M$6:$GP$190,1,IY104+1),0),"")</f>
        <v/>
      </c>
      <c r="JA104" s="7" t="str">
        <f t="shared" si="100"/>
        <v/>
      </c>
    </row>
    <row r="105" spans="1:261" ht="15" x14ac:dyDescent="0.2">
      <c r="A105" s="216"/>
      <c r="B105" s="1">
        <v>100</v>
      </c>
      <c r="C105" s="188">
        <f t="shared" si="83"/>
        <v>0</v>
      </c>
      <c r="K105" s="7"/>
      <c r="L105" s="291">
        <v>99</v>
      </c>
      <c r="CL105" s="1"/>
      <c r="CM105" s="1"/>
      <c r="CN105" s="1"/>
      <c r="CO105" s="1"/>
      <c r="CP105" s="1"/>
      <c r="CQ105" s="1"/>
      <c r="CR105" s="1"/>
      <c r="CS105" s="1"/>
      <c r="CT105" s="1"/>
      <c r="CU105" s="1"/>
      <c r="CV105" s="1"/>
      <c r="CW105" s="1"/>
      <c r="CX105" s="1"/>
      <c r="CY105" s="1"/>
      <c r="CZ105" s="1"/>
      <c r="DA105" s="1"/>
      <c r="DB105" s="1"/>
      <c r="DC105" s="1"/>
      <c r="DD105" s="1"/>
      <c r="DE105" s="1"/>
      <c r="DF105" s="1"/>
      <c r="DG105" s="31"/>
      <c r="DH105" s="31" t="s">
        <v>11</v>
      </c>
      <c r="DI105" s="183">
        <v>99999</v>
      </c>
      <c r="DJ105" s="183">
        <v>99999</v>
      </c>
      <c r="DK105" s="183">
        <v>99999</v>
      </c>
      <c r="DL105" s="183">
        <v>99999</v>
      </c>
      <c r="DM105" s="183">
        <v>99999</v>
      </c>
      <c r="DN105" s="183">
        <v>99999</v>
      </c>
      <c r="DO105" s="183">
        <v>99999</v>
      </c>
      <c r="DP105" s="183">
        <v>99999</v>
      </c>
      <c r="DQ105" s="183">
        <v>99999</v>
      </c>
      <c r="DR105" s="183">
        <v>99999</v>
      </c>
      <c r="DS105" s="183">
        <v>99999</v>
      </c>
      <c r="DT105" s="183">
        <v>99999</v>
      </c>
      <c r="DU105" s="183">
        <v>99999</v>
      </c>
      <c r="DV105" s="183">
        <v>99999</v>
      </c>
      <c r="DW105" s="183">
        <v>99999</v>
      </c>
      <c r="DX105" s="183">
        <v>99999</v>
      </c>
      <c r="DY105" s="183">
        <v>99999</v>
      </c>
      <c r="DZ105" s="183">
        <v>99999</v>
      </c>
      <c r="EA105" s="183">
        <v>99999</v>
      </c>
      <c r="EB105" s="183">
        <v>99999</v>
      </c>
      <c r="EC105" s="183">
        <v>99999</v>
      </c>
      <c r="ED105" s="183">
        <v>99999</v>
      </c>
      <c r="EE105" s="183">
        <v>99999</v>
      </c>
      <c r="EF105" s="183">
        <v>99999</v>
      </c>
      <c r="EG105" s="183">
        <v>99999</v>
      </c>
      <c r="EH105" s="183">
        <v>99999</v>
      </c>
      <c r="EI105" s="183">
        <v>99999</v>
      </c>
      <c r="EJ105" s="183">
        <v>99999</v>
      </c>
      <c r="EK105" s="183">
        <v>99999</v>
      </c>
      <c r="EL105" s="183">
        <v>99999</v>
      </c>
      <c r="EM105" s="183">
        <v>99999</v>
      </c>
      <c r="EN105" s="183">
        <v>99999</v>
      </c>
      <c r="EO105" s="183">
        <v>99999</v>
      </c>
      <c r="EP105" s="183">
        <v>99999</v>
      </c>
      <c r="EQ105" s="183">
        <v>99999</v>
      </c>
      <c r="ER105" s="183">
        <v>99999</v>
      </c>
      <c r="ES105" s="183">
        <v>99999</v>
      </c>
      <c r="ET105" s="183">
        <v>99999</v>
      </c>
      <c r="EU105" s="183">
        <v>99999</v>
      </c>
      <c r="EV105" s="183">
        <v>99999</v>
      </c>
      <c r="EW105" s="183">
        <v>99999</v>
      </c>
      <c r="EX105" s="183">
        <v>99999</v>
      </c>
      <c r="EY105" s="183">
        <v>99999</v>
      </c>
      <c r="EZ105" s="183">
        <v>99999</v>
      </c>
      <c r="FA105" s="183">
        <v>99999</v>
      </c>
      <c r="FB105" s="183">
        <v>99999</v>
      </c>
      <c r="FC105" s="183">
        <v>99999</v>
      </c>
      <c r="FD105" s="183">
        <v>99999</v>
      </c>
      <c r="FE105" s="183">
        <v>99999</v>
      </c>
      <c r="FF105" s="183">
        <v>99999</v>
      </c>
      <c r="FG105" s="183">
        <v>99999</v>
      </c>
      <c r="FH105" s="183">
        <v>99999</v>
      </c>
      <c r="FI105" s="183">
        <v>99999</v>
      </c>
      <c r="FJ105" s="183">
        <v>99999</v>
      </c>
      <c r="FK105" s="183">
        <v>99999</v>
      </c>
      <c r="FL105" s="183">
        <v>99999</v>
      </c>
      <c r="FM105" s="183">
        <v>99999</v>
      </c>
      <c r="FN105" s="183">
        <v>99999</v>
      </c>
      <c r="FO105" s="183">
        <v>99999</v>
      </c>
      <c r="FP105" s="183">
        <v>99999</v>
      </c>
      <c r="FQ105" s="183">
        <v>99999</v>
      </c>
      <c r="FR105" s="183">
        <v>99999</v>
      </c>
      <c r="FS105" s="183">
        <v>99999</v>
      </c>
      <c r="FT105" s="183">
        <v>99999</v>
      </c>
      <c r="FU105" s="183">
        <v>99999</v>
      </c>
      <c r="FV105" s="183">
        <v>99999</v>
      </c>
      <c r="FW105" s="183">
        <v>99999</v>
      </c>
      <c r="FX105" s="183">
        <v>99999</v>
      </c>
      <c r="FY105" s="183">
        <v>99999</v>
      </c>
      <c r="FZ105" s="183">
        <v>99999</v>
      </c>
      <c r="GA105" s="183">
        <v>99999</v>
      </c>
      <c r="GB105" s="183">
        <v>99999</v>
      </c>
      <c r="GC105" s="183">
        <v>99999</v>
      </c>
      <c r="GD105" s="183">
        <v>99999</v>
      </c>
      <c r="GE105" s="183">
        <v>99999</v>
      </c>
      <c r="GF105" s="183">
        <v>99999</v>
      </c>
      <c r="GG105" s="183">
        <v>99999</v>
      </c>
      <c r="GH105" s="183">
        <v>99999</v>
      </c>
      <c r="GI105" s="132">
        <v>99999</v>
      </c>
      <c r="GJ105" s="132">
        <v>99999</v>
      </c>
      <c r="GK105" s="132">
        <v>99999</v>
      </c>
      <c r="GL105" s="132">
        <v>99999</v>
      </c>
      <c r="GM105" s="132">
        <v>99999</v>
      </c>
      <c r="GN105" s="132">
        <v>99999</v>
      </c>
      <c r="GO105" s="132">
        <v>99999</v>
      </c>
      <c r="GP105" s="132">
        <v>99999</v>
      </c>
      <c r="GQ105" s="28">
        <v>99</v>
      </c>
      <c r="GR105" s="128"/>
      <c r="GS105" s="55" t="str">
        <f t="shared" si="106"/>
        <v>NFS</v>
      </c>
      <c r="GT105" s="55" t="str">
        <f t="shared" si="107"/>
        <v/>
      </c>
      <c r="GU105" s="29"/>
      <c r="GV105" s="56" t="str">
        <f t="shared" si="104"/>
        <v>,</v>
      </c>
      <c r="GW105" s="59" t="str">
        <f t="shared" si="102"/>
        <v>,</v>
      </c>
      <c r="GX105" s="29">
        <v>100</v>
      </c>
      <c r="GY105" s="5"/>
      <c r="GZ105" s="87" t="str">
        <f t="shared" si="73"/>
        <v/>
      </c>
      <c r="HA105" s="101" t="str">
        <v>0,0,0,0</v>
      </c>
      <c r="HB105" s="56">
        <f t="shared" si="66"/>
        <v>2</v>
      </c>
      <c r="HC105" s="56">
        <f t="shared" si="67"/>
        <v>4</v>
      </c>
      <c r="HD105" s="55">
        <f t="shared" si="110"/>
        <v>99999</v>
      </c>
      <c r="HE105" s="219">
        <f t="shared" si="87"/>
        <v>99999</v>
      </c>
      <c r="HF105" s="55">
        <f t="shared" si="88"/>
        <v>99999</v>
      </c>
      <c r="HG105" s="108" t="str">
        <f t="shared" si="89"/>
        <v>NFS</v>
      </c>
      <c r="HH105" s="85">
        <f t="shared" si="90"/>
        <v>0</v>
      </c>
      <c r="HI105" s="106" t="str">
        <f t="shared" si="91"/>
        <v/>
      </c>
      <c r="HJ105" s="29">
        <v>100</v>
      </c>
      <c r="HK105" s="85" t="str">
        <f t="shared" si="80"/>
        <v/>
      </c>
      <c r="HL105" s="85" t="str">
        <f t="shared" si="103"/>
        <v/>
      </c>
      <c r="HM105" s="55" t="str" cm="1">
        <f t="array" ref="HM105">IF(HJ105&lt;=$HH$1-1,IF(HK105&lt;&gt;HK104,INDEX($M$6:$GP$190,1,HL105+1),INDEX($M$6:$GP$190,MIN(HL105,HL104)+1,MAX(HL105,HL104)+1))+IF(HK105&lt;&gt;HK106,INDEX($M$6:$GP$190,1,HL105+1),0),"")</f>
        <v/>
      </c>
      <c r="HN105" s="29" t="str">
        <f>IF(HJ105&lt;=$HH$1-1,ROUND(#REF!,3)&amp;","&amp;#REF!,"")</f>
        <v/>
      </c>
      <c r="HO105" s="40"/>
      <c r="HP105" s="40"/>
      <c r="HQ105" s="40"/>
      <c r="HR105" s="40"/>
      <c r="HU105" s="75">
        <v>100</v>
      </c>
      <c r="HV105" s="77" t="str">
        <f t="shared" si="74"/>
        <v/>
      </c>
      <c r="HW105" s="78" t="str">
        <f t="shared" si="75"/>
        <v/>
      </c>
      <c r="HX105" s="88" t="str">
        <f t="shared" si="92"/>
        <v/>
      </c>
      <c r="HY105" s="68" t="str">
        <v>0,0,0,1</v>
      </c>
      <c r="HZ105" s="75">
        <f t="shared" si="68"/>
        <v>2</v>
      </c>
      <c r="IA105" s="75">
        <f t="shared" si="69"/>
        <v>4</v>
      </c>
      <c r="IB105" s="75">
        <f t="shared" si="108"/>
        <v>99999</v>
      </c>
      <c r="IC105" s="143">
        <f t="shared" si="93"/>
        <v>99999</v>
      </c>
      <c r="ID105" s="75">
        <f t="shared" si="105"/>
        <v>99999</v>
      </c>
      <c r="IE105" s="76">
        <f t="shared" si="94"/>
        <v>99999</v>
      </c>
      <c r="IF105" s="86">
        <f t="shared" si="76"/>
        <v>99999</v>
      </c>
      <c r="IG105" s="88">
        <f t="shared" si="77"/>
        <v>99999</v>
      </c>
      <c r="IH105" s="30">
        <f t="shared" si="95"/>
        <v>99999</v>
      </c>
      <c r="II105" s="55">
        <f t="shared" si="96"/>
        <v>99999</v>
      </c>
      <c r="IJ105" s="133" t="str">
        <f t="shared" si="78"/>
        <v>-</v>
      </c>
      <c r="IL105" s="146"/>
      <c r="IM105" s="146"/>
      <c r="IN105" s="146"/>
      <c r="IO105" s="141">
        <f t="shared" si="70"/>
        <v>99999</v>
      </c>
      <c r="IP105" s="75">
        <f t="shared" si="71"/>
        <v>99999</v>
      </c>
      <c r="IQ105" s="387" t="str">
        <f t="shared" si="109"/>
        <v>-</v>
      </c>
      <c r="IR105" s="142">
        <f t="shared" si="97"/>
        <v>99999</v>
      </c>
      <c r="IS105" s="146"/>
      <c r="IT105" s="389"/>
      <c r="IU105" s="389"/>
      <c r="IV105" s="146"/>
      <c r="IW105" s="7">
        <v>100</v>
      </c>
      <c r="IX105" s="1" t="str">
        <f t="shared" si="98"/>
        <v/>
      </c>
      <c r="IY105" s="7" t="str">
        <f t="shared" si="99"/>
        <v/>
      </c>
      <c r="IZ105" s="223" t="str" cm="1">
        <f t="array" ref="IZ105">IF(IW105&lt;=$HH$1-1,
IF(IX105&lt;&gt;IX104,
INDEX($M$6:$GP$190,1,IY105+1),INDEX($M$6:$GP$190,MIN(IY105,IY104)+1,MAX(IY105,IY104)+1))+IF(IX105&lt;&gt;IX106,INDEX($M$6:$GP$190,1,IY105+1),0),"")</f>
        <v/>
      </c>
      <c r="JA105" s="7" t="str">
        <f t="shared" si="100"/>
        <v/>
      </c>
    </row>
    <row r="106" spans="1:261" ht="15" x14ac:dyDescent="0.2">
      <c r="A106" s="216"/>
      <c r="B106" s="1">
        <v>101</v>
      </c>
      <c r="C106" s="188">
        <f t="shared" si="83"/>
        <v>0</v>
      </c>
      <c r="K106" s="7"/>
      <c r="L106" s="291">
        <v>100</v>
      </c>
      <c r="CL106" s="1"/>
      <c r="CM106" s="1"/>
      <c r="CN106" s="1"/>
      <c r="CO106" s="1"/>
      <c r="CP106" s="1"/>
      <c r="CQ106" s="1"/>
      <c r="CR106" s="1"/>
      <c r="CS106" s="1"/>
      <c r="CT106" s="1"/>
      <c r="CU106" s="1"/>
      <c r="CV106" s="1"/>
      <c r="CW106" s="1"/>
      <c r="CX106" s="1"/>
      <c r="CY106" s="1"/>
      <c r="CZ106" s="1"/>
      <c r="DA106" s="1"/>
      <c r="DB106" s="1"/>
      <c r="DC106" s="1"/>
      <c r="DD106" s="1"/>
      <c r="DE106" s="1"/>
      <c r="DF106" s="1"/>
      <c r="DG106" s="1"/>
      <c r="DH106" s="31"/>
      <c r="DI106" s="31" t="s">
        <v>11</v>
      </c>
      <c r="DJ106" s="183">
        <v>99999</v>
      </c>
      <c r="DK106" s="183">
        <v>99999</v>
      </c>
      <c r="DL106" s="183">
        <v>99999</v>
      </c>
      <c r="DM106" s="183">
        <v>99999</v>
      </c>
      <c r="DN106" s="183">
        <v>99999</v>
      </c>
      <c r="DO106" s="183">
        <v>99999</v>
      </c>
      <c r="DP106" s="183">
        <v>99999</v>
      </c>
      <c r="DQ106" s="183">
        <v>99999</v>
      </c>
      <c r="DR106" s="183">
        <v>99999</v>
      </c>
      <c r="DS106" s="183">
        <v>99999</v>
      </c>
      <c r="DT106" s="183">
        <v>99999</v>
      </c>
      <c r="DU106" s="183">
        <v>99999</v>
      </c>
      <c r="DV106" s="183">
        <v>99999</v>
      </c>
      <c r="DW106" s="183">
        <v>99999</v>
      </c>
      <c r="DX106" s="183">
        <v>99999</v>
      </c>
      <c r="DY106" s="183">
        <v>99999</v>
      </c>
      <c r="DZ106" s="183">
        <v>99999</v>
      </c>
      <c r="EA106" s="183">
        <v>99999</v>
      </c>
      <c r="EB106" s="183">
        <v>99999</v>
      </c>
      <c r="EC106" s="183">
        <v>99999</v>
      </c>
      <c r="ED106" s="183">
        <v>99999</v>
      </c>
      <c r="EE106" s="183">
        <v>99999</v>
      </c>
      <c r="EF106" s="183">
        <v>99999</v>
      </c>
      <c r="EG106" s="183">
        <v>99999</v>
      </c>
      <c r="EH106" s="183">
        <v>99999</v>
      </c>
      <c r="EI106" s="183">
        <v>99999</v>
      </c>
      <c r="EJ106" s="183">
        <v>99999</v>
      </c>
      <c r="EK106" s="183">
        <v>99999</v>
      </c>
      <c r="EL106" s="183">
        <v>99999</v>
      </c>
      <c r="EM106" s="183">
        <v>99999</v>
      </c>
      <c r="EN106" s="183">
        <v>99999</v>
      </c>
      <c r="EO106" s="183">
        <v>99999</v>
      </c>
      <c r="EP106" s="183">
        <v>99999</v>
      </c>
      <c r="EQ106" s="183">
        <v>99999</v>
      </c>
      <c r="ER106" s="183">
        <v>99999</v>
      </c>
      <c r="ES106" s="183">
        <v>99999</v>
      </c>
      <c r="ET106" s="183">
        <v>99999</v>
      </c>
      <c r="EU106" s="183">
        <v>99999</v>
      </c>
      <c r="EV106" s="183">
        <v>99999</v>
      </c>
      <c r="EW106" s="183">
        <v>99999</v>
      </c>
      <c r="EX106" s="183">
        <v>99999</v>
      </c>
      <c r="EY106" s="183">
        <v>99999</v>
      </c>
      <c r="EZ106" s="183">
        <v>99999</v>
      </c>
      <c r="FA106" s="183">
        <v>99999</v>
      </c>
      <c r="FB106" s="183">
        <v>99999</v>
      </c>
      <c r="FC106" s="183">
        <v>99999</v>
      </c>
      <c r="FD106" s="183">
        <v>99999</v>
      </c>
      <c r="FE106" s="183">
        <v>99999</v>
      </c>
      <c r="FF106" s="183">
        <v>99999</v>
      </c>
      <c r="FG106" s="183">
        <v>99999</v>
      </c>
      <c r="FH106" s="183">
        <v>99999</v>
      </c>
      <c r="FI106" s="183">
        <v>99999</v>
      </c>
      <c r="FJ106" s="183">
        <v>99999</v>
      </c>
      <c r="FK106" s="183">
        <v>99999</v>
      </c>
      <c r="FL106" s="183">
        <v>99999</v>
      </c>
      <c r="FM106" s="183">
        <v>99999</v>
      </c>
      <c r="FN106" s="183">
        <v>99999</v>
      </c>
      <c r="FO106" s="183">
        <v>99999</v>
      </c>
      <c r="FP106" s="183">
        <v>99999</v>
      </c>
      <c r="FQ106" s="183">
        <v>99999</v>
      </c>
      <c r="FR106" s="183">
        <v>99999</v>
      </c>
      <c r="FS106" s="183">
        <v>99999</v>
      </c>
      <c r="FT106" s="183">
        <v>99999</v>
      </c>
      <c r="FU106" s="183">
        <v>99999</v>
      </c>
      <c r="FV106" s="183">
        <v>99999</v>
      </c>
      <c r="FW106" s="183">
        <v>99999</v>
      </c>
      <c r="FX106" s="183">
        <v>99999</v>
      </c>
      <c r="FY106" s="183">
        <v>99999</v>
      </c>
      <c r="FZ106" s="183">
        <v>99999</v>
      </c>
      <c r="GA106" s="183">
        <v>99999</v>
      </c>
      <c r="GB106" s="183">
        <v>99999</v>
      </c>
      <c r="GC106" s="183">
        <v>99999</v>
      </c>
      <c r="GD106" s="183">
        <v>99999</v>
      </c>
      <c r="GE106" s="183">
        <v>99999</v>
      </c>
      <c r="GF106" s="183">
        <v>99999</v>
      </c>
      <c r="GG106" s="183">
        <v>99999</v>
      </c>
      <c r="GH106" s="183">
        <v>99999</v>
      </c>
      <c r="GI106" s="132">
        <v>99999</v>
      </c>
      <c r="GJ106" s="132">
        <v>99999</v>
      </c>
      <c r="GK106" s="132">
        <v>99999</v>
      </c>
      <c r="GL106" s="132">
        <v>99999</v>
      </c>
      <c r="GM106" s="132">
        <v>99999</v>
      </c>
      <c r="GN106" s="132">
        <v>99999</v>
      </c>
      <c r="GO106" s="132">
        <v>99999</v>
      </c>
      <c r="GP106" s="132">
        <v>99999</v>
      </c>
      <c r="GQ106" s="28">
        <v>100</v>
      </c>
      <c r="GR106" s="128"/>
      <c r="GS106" s="55" t="str">
        <f t="shared" si="106"/>
        <v>NFS</v>
      </c>
      <c r="GT106" s="55" t="str">
        <f t="shared" si="107"/>
        <v/>
      </c>
      <c r="GU106" s="29"/>
      <c r="GV106" s="56" t="str">
        <f t="shared" si="104"/>
        <v>,</v>
      </c>
      <c r="GW106" s="59" t="str">
        <f t="shared" si="102"/>
        <v>,</v>
      </c>
      <c r="GX106" s="29">
        <v>101</v>
      </c>
      <c r="GY106" s="5"/>
      <c r="GZ106" s="87" t="str">
        <f t="shared" si="73"/>
        <v/>
      </c>
      <c r="HA106" s="101" t="str">
        <v>0,0,0,0</v>
      </c>
      <c r="HB106" s="56">
        <f t="shared" si="66"/>
        <v>2</v>
      </c>
      <c r="HC106" s="56">
        <f t="shared" si="67"/>
        <v>4</v>
      </c>
      <c r="HD106" s="55">
        <f t="shared" si="110"/>
        <v>99999</v>
      </c>
      <c r="HE106" s="219">
        <f t="shared" si="87"/>
        <v>99999</v>
      </c>
      <c r="HF106" s="55">
        <f t="shared" si="88"/>
        <v>99999</v>
      </c>
      <c r="HG106" s="108" t="str">
        <f t="shared" si="89"/>
        <v>NFS</v>
      </c>
      <c r="HH106" s="85">
        <f t="shared" si="90"/>
        <v>0</v>
      </c>
      <c r="HI106" s="106" t="str">
        <f t="shared" si="91"/>
        <v/>
      </c>
      <c r="HJ106" s="29">
        <v>101</v>
      </c>
      <c r="HK106" s="85" t="str">
        <f t="shared" si="80"/>
        <v/>
      </c>
      <c r="HL106" s="85" t="str">
        <f t="shared" si="103"/>
        <v/>
      </c>
      <c r="HM106" s="55" t="str" cm="1">
        <f t="array" ref="HM106">IF(HJ106&lt;=$HH$1-1,IF(HK106&lt;&gt;HK105,INDEX($M$6:$GP$190,1,HL106+1),INDEX($M$6:$GP$190,MIN(HL106,HL105)+1,MAX(HL106,HL105)+1))+IF(HK106&lt;&gt;HK107,INDEX($M$6:$GP$190,1,HL106+1),0),"")</f>
        <v/>
      </c>
      <c r="HN106" s="29" t="str">
        <f>IF(HJ106&lt;=$HH$1-1,ROUND(#REF!,3)&amp;","&amp;#REF!,"")</f>
        <v/>
      </c>
      <c r="HO106" s="40"/>
      <c r="HP106" s="40"/>
      <c r="HQ106" s="40"/>
      <c r="HR106" s="40"/>
      <c r="HU106" s="75">
        <v>101</v>
      </c>
      <c r="HV106" s="77" t="str">
        <f t="shared" si="74"/>
        <v/>
      </c>
      <c r="HW106" s="78" t="str">
        <f t="shared" si="75"/>
        <v/>
      </c>
      <c r="HX106" s="88" t="str">
        <f t="shared" si="92"/>
        <v/>
      </c>
      <c r="HY106" s="68" t="str">
        <v>0,0,0,1</v>
      </c>
      <c r="HZ106" s="75">
        <f t="shared" si="68"/>
        <v>2</v>
      </c>
      <c r="IA106" s="75">
        <f t="shared" si="69"/>
        <v>4</v>
      </c>
      <c r="IB106" s="75">
        <f t="shared" si="108"/>
        <v>99999</v>
      </c>
      <c r="IC106" s="143">
        <f t="shared" si="93"/>
        <v>99999</v>
      </c>
      <c r="ID106" s="75">
        <f t="shared" si="105"/>
        <v>99999</v>
      </c>
      <c r="IE106" s="76">
        <f t="shared" si="94"/>
        <v>99999</v>
      </c>
      <c r="IF106" s="86">
        <f t="shared" si="76"/>
        <v>99999</v>
      </c>
      <c r="IG106" s="88">
        <f t="shared" si="77"/>
        <v>99999</v>
      </c>
      <c r="IH106" s="30">
        <f t="shared" si="95"/>
        <v>99999</v>
      </c>
      <c r="II106" s="55">
        <f t="shared" si="96"/>
        <v>99999</v>
      </c>
      <c r="IJ106" s="133" t="str">
        <f t="shared" si="78"/>
        <v>-</v>
      </c>
      <c r="IL106" s="146"/>
      <c r="IM106" s="146"/>
      <c r="IN106" s="146"/>
      <c r="IO106" s="141">
        <f t="shared" si="70"/>
        <v>99999</v>
      </c>
      <c r="IP106" s="75">
        <f t="shared" si="71"/>
        <v>99999</v>
      </c>
      <c r="IQ106" s="387" t="str">
        <f t="shared" si="109"/>
        <v>-</v>
      </c>
      <c r="IR106" s="142">
        <f t="shared" ref="IR106:IR134" si="111">IF(ISNUMBER(IQ106),IQ106,999999)</f>
        <v>999999</v>
      </c>
      <c r="IS106" s="146"/>
      <c r="IT106" s="389"/>
      <c r="IU106" s="389"/>
      <c r="IV106" s="146"/>
      <c r="IW106" s="7">
        <v>101</v>
      </c>
      <c r="IX106" s="1" t="str">
        <f t="shared" si="98"/>
        <v/>
      </c>
      <c r="IY106" s="7" t="str">
        <f t="shared" si="99"/>
        <v/>
      </c>
      <c r="IZ106" s="223" t="str" cm="1">
        <f t="array" ref="IZ106">IF(IW106&lt;=$HH$1-1,
IF(IX106&lt;&gt;IX105,
INDEX($M$6:$GP$190,1,IY106+1),INDEX($M$6:$GP$190,MIN(IY106,IY105)+1,MAX(IY106,IY105)+1))+IF(IX106&lt;&gt;IX107,INDEX($M$6:$GP$190,1,IY106+1),0),"")</f>
        <v/>
      </c>
      <c r="JA106" s="7" t="str">
        <f t="shared" si="100"/>
        <v/>
      </c>
    </row>
    <row r="107" spans="1:261" ht="15" x14ac:dyDescent="0.2">
      <c r="A107" s="216"/>
      <c r="B107" s="1">
        <v>102</v>
      </c>
      <c r="C107" s="188">
        <f t="shared" si="83"/>
        <v>0</v>
      </c>
      <c r="K107" s="7"/>
      <c r="L107" s="291">
        <v>101</v>
      </c>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31"/>
      <c r="DJ107" s="31" t="s">
        <v>11</v>
      </c>
      <c r="DK107" s="183">
        <v>99999</v>
      </c>
      <c r="DL107" s="183">
        <v>99999</v>
      </c>
      <c r="DM107" s="183">
        <v>99999</v>
      </c>
      <c r="DN107" s="183">
        <v>99999</v>
      </c>
      <c r="DO107" s="183">
        <v>99999</v>
      </c>
      <c r="DP107" s="183">
        <v>99999</v>
      </c>
      <c r="DQ107" s="183">
        <v>99999</v>
      </c>
      <c r="DR107" s="183">
        <v>99999</v>
      </c>
      <c r="DS107" s="183">
        <v>99999</v>
      </c>
      <c r="DT107" s="183">
        <v>99999</v>
      </c>
      <c r="DU107" s="183">
        <v>99999</v>
      </c>
      <c r="DV107" s="183">
        <v>99999</v>
      </c>
      <c r="DW107" s="183">
        <v>99999</v>
      </c>
      <c r="DX107" s="183">
        <v>99999</v>
      </c>
      <c r="DY107" s="183">
        <v>99999</v>
      </c>
      <c r="DZ107" s="183">
        <v>99999</v>
      </c>
      <c r="EA107" s="183">
        <v>99999</v>
      </c>
      <c r="EB107" s="183">
        <v>99999</v>
      </c>
      <c r="EC107" s="183">
        <v>99999</v>
      </c>
      <c r="ED107" s="183">
        <v>99999</v>
      </c>
      <c r="EE107" s="183">
        <v>99999</v>
      </c>
      <c r="EF107" s="183">
        <v>99999</v>
      </c>
      <c r="EG107" s="183">
        <v>99999</v>
      </c>
      <c r="EH107" s="183">
        <v>99999</v>
      </c>
      <c r="EI107" s="183">
        <v>99999</v>
      </c>
      <c r="EJ107" s="183">
        <v>99999</v>
      </c>
      <c r="EK107" s="183">
        <v>99999</v>
      </c>
      <c r="EL107" s="183">
        <v>99999</v>
      </c>
      <c r="EM107" s="183">
        <v>99999</v>
      </c>
      <c r="EN107" s="183">
        <v>99999</v>
      </c>
      <c r="EO107" s="183">
        <v>99999</v>
      </c>
      <c r="EP107" s="183">
        <v>99999</v>
      </c>
      <c r="EQ107" s="183">
        <v>99999</v>
      </c>
      <c r="ER107" s="183">
        <v>99999</v>
      </c>
      <c r="ES107" s="183">
        <v>99999</v>
      </c>
      <c r="ET107" s="183">
        <v>99999</v>
      </c>
      <c r="EU107" s="183">
        <v>99999</v>
      </c>
      <c r="EV107" s="183">
        <v>99999</v>
      </c>
      <c r="EW107" s="183">
        <v>99999</v>
      </c>
      <c r="EX107" s="183">
        <v>99999</v>
      </c>
      <c r="EY107" s="183">
        <v>99999</v>
      </c>
      <c r="EZ107" s="183">
        <v>99999</v>
      </c>
      <c r="FA107" s="183">
        <v>99999</v>
      </c>
      <c r="FB107" s="183">
        <v>99999</v>
      </c>
      <c r="FC107" s="183">
        <v>99999</v>
      </c>
      <c r="FD107" s="183">
        <v>99999</v>
      </c>
      <c r="FE107" s="183">
        <v>99999</v>
      </c>
      <c r="FF107" s="183">
        <v>99999</v>
      </c>
      <c r="FG107" s="183">
        <v>99999</v>
      </c>
      <c r="FH107" s="183">
        <v>99999</v>
      </c>
      <c r="FI107" s="183">
        <v>99999</v>
      </c>
      <c r="FJ107" s="183">
        <v>99999</v>
      </c>
      <c r="FK107" s="183">
        <v>99999</v>
      </c>
      <c r="FL107" s="183">
        <v>99999</v>
      </c>
      <c r="FM107" s="183">
        <v>99999</v>
      </c>
      <c r="FN107" s="183">
        <v>99999</v>
      </c>
      <c r="FO107" s="183">
        <v>99999</v>
      </c>
      <c r="FP107" s="183">
        <v>99999</v>
      </c>
      <c r="FQ107" s="183">
        <v>99999</v>
      </c>
      <c r="FR107" s="183">
        <v>99999</v>
      </c>
      <c r="FS107" s="183">
        <v>99999</v>
      </c>
      <c r="FT107" s="183">
        <v>99999</v>
      </c>
      <c r="FU107" s="183">
        <v>99999</v>
      </c>
      <c r="FV107" s="183">
        <v>99999</v>
      </c>
      <c r="FW107" s="183">
        <v>99999</v>
      </c>
      <c r="FX107" s="183">
        <v>99999</v>
      </c>
      <c r="FY107" s="183">
        <v>99999</v>
      </c>
      <c r="FZ107" s="183">
        <v>99999</v>
      </c>
      <c r="GA107" s="183">
        <v>99999</v>
      </c>
      <c r="GB107" s="183">
        <v>99999</v>
      </c>
      <c r="GC107" s="183">
        <v>99999</v>
      </c>
      <c r="GD107" s="183">
        <v>99999</v>
      </c>
      <c r="GE107" s="183">
        <v>99999</v>
      </c>
      <c r="GF107" s="183">
        <v>99999</v>
      </c>
      <c r="GG107" s="183">
        <v>99999</v>
      </c>
      <c r="GH107" s="183">
        <v>99999</v>
      </c>
      <c r="GI107" s="132">
        <v>99999</v>
      </c>
      <c r="GJ107" s="132">
        <v>99999</v>
      </c>
      <c r="GK107" s="132">
        <v>99999</v>
      </c>
      <c r="GL107" s="132">
        <v>99999</v>
      </c>
      <c r="GM107" s="132">
        <v>99999</v>
      </c>
      <c r="GN107" s="132">
        <v>99999</v>
      </c>
      <c r="GO107" s="132">
        <v>99999</v>
      </c>
      <c r="GP107" s="132">
        <v>99999</v>
      </c>
      <c r="GQ107" s="28">
        <v>101</v>
      </c>
      <c r="GR107" s="128"/>
      <c r="GS107" s="55" t="str">
        <f t="shared" si="106"/>
        <v>NFS</v>
      </c>
      <c r="GT107" s="55" t="str">
        <f t="shared" si="107"/>
        <v/>
      </c>
      <c r="GU107" s="29"/>
      <c r="GV107" s="56" t="str">
        <f t="shared" si="104"/>
        <v>,</v>
      </c>
      <c r="GW107" s="59" t="str">
        <f t="shared" si="102"/>
        <v>,</v>
      </c>
      <c r="GX107" s="29">
        <v>102</v>
      </c>
      <c r="GY107" s="5"/>
      <c r="GZ107" s="87" t="str">
        <f t="shared" si="73"/>
        <v/>
      </c>
      <c r="HA107" s="101" t="str">
        <v>0,0,0,0</v>
      </c>
      <c r="HB107" s="56">
        <f t="shared" si="66"/>
        <v>2</v>
      </c>
      <c r="HC107" s="56">
        <f t="shared" si="67"/>
        <v>4</v>
      </c>
      <c r="HD107" s="55">
        <f t="shared" si="110"/>
        <v>99999</v>
      </c>
      <c r="HE107" s="219">
        <f t="shared" si="87"/>
        <v>99999</v>
      </c>
      <c r="HF107" s="55">
        <f t="shared" si="88"/>
        <v>99999</v>
      </c>
      <c r="HG107" s="108" t="str">
        <f t="shared" si="89"/>
        <v>NFS</v>
      </c>
      <c r="HH107" s="85">
        <f t="shared" si="90"/>
        <v>0</v>
      </c>
      <c r="HI107" s="106" t="str">
        <f t="shared" si="91"/>
        <v/>
      </c>
      <c r="HJ107" s="29">
        <v>102</v>
      </c>
      <c r="HK107" s="85" t="str">
        <f t="shared" si="80"/>
        <v/>
      </c>
      <c r="HL107" s="85" t="str">
        <f t="shared" si="103"/>
        <v/>
      </c>
      <c r="HM107" s="55" t="str" cm="1">
        <f t="array" ref="HM107">IF(HJ107&lt;=$HH$1-1,IF(HK107&lt;&gt;HK106,INDEX($M$6:$GP$190,1,HL107+1),INDEX($M$6:$GP$190,MIN(HL107,HL106)+1,MAX(HL107,HL106)+1))+IF(HK107&lt;&gt;HK108,INDEX($M$6:$GP$190,1,HL107+1),0),"")</f>
        <v/>
      </c>
      <c r="HN107" s="29" t="str">
        <f>IF(HJ107&lt;=$HH$1-1,ROUND(#REF!,3)&amp;","&amp;#REF!,"")</f>
        <v/>
      </c>
      <c r="HO107" s="40"/>
      <c r="HP107" s="40"/>
      <c r="HQ107" s="40"/>
      <c r="HR107" s="40"/>
      <c r="HU107" s="75">
        <v>102</v>
      </c>
      <c r="HV107" s="77" t="str">
        <f t="shared" si="74"/>
        <v/>
      </c>
      <c r="HW107" s="78" t="str">
        <f t="shared" si="75"/>
        <v/>
      </c>
      <c r="HX107" s="88" t="str">
        <f t="shared" si="92"/>
        <v/>
      </c>
      <c r="HY107" s="68" t="str">
        <v>0,0,0,1</v>
      </c>
      <c r="HZ107" s="75">
        <f t="shared" si="68"/>
        <v>2</v>
      </c>
      <c r="IA107" s="75">
        <f t="shared" si="69"/>
        <v>4</v>
      </c>
      <c r="IB107" s="75">
        <f t="shared" si="108"/>
        <v>99999</v>
      </c>
      <c r="IC107" s="143">
        <f t="shared" si="93"/>
        <v>99999</v>
      </c>
      <c r="ID107" s="75">
        <f t="shared" si="105"/>
        <v>99999</v>
      </c>
      <c r="IE107" s="76">
        <f t="shared" si="94"/>
        <v>99999</v>
      </c>
      <c r="IF107" s="86">
        <f t="shared" si="76"/>
        <v>99999</v>
      </c>
      <c r="IG107" s="88">
        <f t="shared" si="77"/>
        <v>99999</v>
      </c>
      <c r="IH107" s="30">
        <f t="shared" si="95"/>
        <v>99999</v>
      </c>
      <c r="II107" s="55">
        <f t="shared" si="96"/>
        <v>99999</v>
      </c>
      <c r="IJ107" s="133" t="str">
        <f t="shared" si="78"/>
        <v>-</v>
      </c>
      <c r="IL107" s="146"/>
      <c r="IM107" s="146"/>
      <c r="IN107" s="146"/>
      <c r="IO107" s="141">
        <f t="shared" si="70"/>
        <v>99999</v>
      </c>
      <c r="IP107" s="75">
        <f t="shared" si="71"/>
        <v>99999</v>
      </c>
      <c r="IQ107" s="387" t="str">
        <f t="shared" si="109"/>
        <v>-</v>
      </c>
      <c r="IR107" s="142">
        <f t="shared" si="111"/>
        <v>999999</v>
      </c>
      <c r="IS107" s="146"/>
      <c r="IT107" s="389"/>
      <c r="IU107" s="389"/>
      <c r="IV107" s="146"/>
      <c r="IW107" s="7">
        <v>102</v>
      </c>
      <c r="IX107" s="1" t="str">
        <f t="shared" si="98"/>
        <v/>
      </c>
      <c r="IY107" s="7" t="str">
        <f t="shared" si="99"/>
        <v/>
      </c>
      <c r="IZ107" s="223" t="str" cm="1">
        <f t="array" ref="IZ107">IF(IW107&lt;=$HH$1-1,
IF(IX107&lt;&gt;IX106,
INDEX($M$6:$GP$190,1,IY107+1),INDEX($M$6:$GP$190,MIN(IY107,IY106)+1,MAX(IY107,IY106)+1))+IF(IX107&lt;&gt;IX108,INDEX($M$6:$GP$190,1,IY107+1),0),"")</f>
        <v/>
      </c>
      <c r="JA107" s="7" t="str">
        <f t="shared" si="100"/>
        <v/>
      </c>
    </row>
    <row r="108" spans="1:261" ht="15" x14ac:dyDescent="0.2">
      <c r="A108" s="216"/>
      <c r="B108" s="1">
        <v>103</v>
      </c>
      <c r="C108" s="188">
        <f t="shared" si="83"/>
        <v>0</v>
      </c>
      <c r="K108" s="7"/>
      <c r="L108" s="291">
        <v>102</v>
      </c>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31"/>
      <c r="DK108" s="31" t="s">
        <v>11</v>
      </c>
      <c r="DL108" s="183">
        <v>99999</v>
      </c>
      <c r="DM108" s="183">
        <v>99999</v>
      </c>
      <c r="DN108" s="183">
        <v>99999</v>
      </c>
      <c r="DO108" s="183">
        <v>99999</v>
      </c>
      <c r="DP108" s="183">
        <v>99999</v>
      </c>
      <c r="DQ108" s="183">
        <v>99999</v>
      </c>
      <c r="DR108" s="183">
        <v>99999</v>
      </c>
      <c r="DS108" s="183">
        <v>99999</v>
      </c>
      <c r="DT108" s="183">
        <v>99999</v>
      </c>
      <c r="DU108" s="183">
        <v>99999</v>
      </c>
      <c r="DV108" s="183">
        <v>99999</v>
      </c>
      <c r="DW108" s="183">
        <v>99999</v>
      </c>
      <c r="DX108" s="183">
        <v>99999</v>
      </c>
      <c r="DY108" s="183">
        <v>99999</v>
      </c>
      <c r="DZ108" s="183">
        <v>99999</v>
      </c>
      <c r="EA108" s="183">
        <v>99999</v>
      </c>
      <c r="EB108" s="183">
        <v>99999</v>
      </c>
      <c r="EC108" s="183">
        <v>99999</v>
      </c>
      <c r="ED108" s="183">
        <v>99999</v>
      </c>
      <c r="EE108" s="183">
        <v>99999</v>
      </c>
      <c r="EF108" s="183">
        <v>99999</v>
      </c>
      <c r="EG108" s="183">
        <v>99999</v>
      </c>
      <c r="EH108" s="183">
        <v>99999</v>
      </c>
      <c r="EI108" s="183">
        <v>99999</v>
      </c>
      <c r="EJ108" s="183">
        <v>99999</v>
      </c>
      <c r="EK108" s="183">
        <v>99999</v>
      </c>
      <c r="EL108" s="183">
        <v>99999</v>
      </c>
      <c r="EM108" s="183">
        <v>99999</v>
      </c>
      <c r="EN108" s="183">
        <v>99999</v>
      </c>
      <c r="EO108" s="183">
        <v>99999</v>
      </c>
      <c r="EP108" s="183">
        <v>99999</v>
      </c>
      <c r="EQ108" s="183">
        <v>99999</v>
      </c>
      <c r="ER108" s="183">
        <v>99999</v>
      </c>
      <c r="ES108" s="183">
        <v>99999</v>
      </c>
      <c r="ET108" s="183">
        <v>99999</v>
      </c>
      <c r="EU108" s="183">
        <v>99999</v>
      </c>
      <c r="EV108" s="183">
        <v>99999</v>
      </c>
      <c r="EW108" s="183">
        <v>99999</v>
      </c>
      <c r="EX108" s="183">
        <v>99999</v>
      </c>
      <c r="EY108" s="183">
        <v>99999</v>
      </c>
      <c r="EZ108" s="183">
        <v>99999</v>
      </c>
      <c r="FA108" s="183">
        <v>99999</v>
      </c>
      <c r="FB108" s="183">
        <v>99999</v>
      </c>
      <c r="FC108" s="183">
        <v>99999</v>
      </c>
      <c r="FD108" s="183">
        <v>99999</v>
      </c>
      <c r="FE108" s="183">
        <v>99999</v>
      </c>
      <c r="FF108" s="183">
        <v>99999</v>
      </c>
      <c r="FG108" s="183">
        <v>99999</v>
      </c>
      <c r="FH108" s="183">
        <v>99999</v>
      </c>
      <c r="FI108" s="183">
        <v>99999</v>
      </c>
      <c r="FJ108" s="183">
        <v>99999</v>
      </c>
      <c r="FK108" s="183">
        <v>99999</v>
      </c>
      <c r="FL108" s="183">
        <v>99999</v>
      </c>
      <c r="FM108" s="183">
        <v>99999</v>
      </c>
      <c r="FN108" s="183">
        <v>99999</v>
      </c>
      <c r="FO108" s="183">
        <v>99999</v>
      </c>
      <c r="FP108" s="183">
        <v>99999</v>
      </c>
      <c r="FQ108" s="183">
        <v>99999</v>
      </c>
      <c r="FR108" s="183">
        <v>99999</v>
      </c>
      <c r="FS108" s="183">
        <v>99999</v>
      </c>
      <c r="FT108" s="183">
        <v>99999</v>
      </c>
      <c r="FU108" s="183">
        <v>99999</v>
      </c>
      <c r="FV108" s="183">
        <v>99999</v>
      </c>
      <c r="FW108" s="183">
        <v>99999</v>
      </c>
      <c r="FX108" s="183">
        <v>99999</v>
      </c>
      <c r="FY108" s="183">
        <v>99999</v>
      </c>
      <c r="FZ108" s="183">
        <v>99999</v>
      </c>
      <c r="GA108" s="183">
        <v>99999</v>
      </c>
      <c r="GB108" s="183">
        <v>99999</v>
      </c>
      <c r="GC108" s="183">
        <v>99999</v>
      </c>
      <c r="GD108" s="183">
        <v>99999</v>
      </c>
      <c r="GE108" s="183">
        <v>99999</v>
      </c>
      <c r="GF108" s="183">
        <v>99999</v>
      </c>
      <c r="GG108" s="183">
        <v>99999</v>
      </c>
      <c r="GH108" s="183">
        <v>99999</v>
      </c>
      <c r="GI108" s="132">
        <v>99999</v>
      </c>
      <c r="GJ108" s="132">
        <v>99999</v>
      </c>
      <c r="GK108" s="132">
        <v>99999</v>
      </c>
      <c r="GL108" s="132">
        <v>99999</v>
      </c>
      <c r="GM108" s="132">
        <v>99999</v>
      </c>
      <c r="GN108" s="132">
        <v>99999</v>
      </c>
      <c r="GO108" s="132">
        <v>99999</v>
      </c>
      <c r="GP108" s="132">
        <v>99999</v>
      </c>
      <c r="GQ108" s="28">
        <v>102</v>
      </c>
      <c r="GR108" s="128"/>
      <c r="GS108" s="55" t="str">
        <f t="shared" si="106"/>
        <v>NFS</v>
      </c>
      <c r="GT108" s="55" t="str">
        <f t="shared" si="107"/>
        <v/>
      </c>
      <c r="GU108" s="29"/>
      <c r="GV108" s="56" t="str">
        <f t="shared" si="104"/>
        <v>,</v>
      </c>
      <c r="GW108" s="59" t="str">
        <f t="shared" si="102"/>
        <v>,</v>
      </c>
      <c r="GX108" s="29">
        <v>103</v>
      </c>
      <c r="GY108" s="5"/>
      <c r="GZ108" s="87" t="str">
        <f t="shared" si="73"/>
        <v/>
      </c>
      <c r="HA108" s="101" t="str">
        <v>0,0,0,0</v>
      </c>
      <c r="HB108" s="56">
        <f t="shared" si="66"/>
        <v>2</v>
      </c>
      <c r="HC108" s="56">
        <f t="shared" si="67"/>
        <v>4</v>
      </c>
      <c r="HD108" s="55">
        <f t="shared" si="110"/>
        <v>99999</v>
      </c>
      <c r="HE108" s="219">
        <f t="shared" si="87"/>
        <v>99999</v>
      </c>
      <c r="HF108" s="55">
        <f t="shared" si="88"/>
        <v>99999</v>
      </c>
      <c r="HG108" s="108" t="str">
        <f t="shared" si="89"/>
        <v>NFS</v>
      </c>
      <c r="HH108" s="85">
        <f t="shared" si="90"/>
        <v>0</v>
      </c>
      <c r="HI108" s="106" t="str">
        <f t="shared" si="91"/>
        <v/>
      </c>
      <c r="HJ108" s="29">
        <v>103</v>
      </c>
      <c r="HK108" s="85" t="str">
        <f t="shared" si="80"/>
        <v/>
      </c>
      <c r="HL108" s="85" t="str">
        <f t="shared" si="103"/>
        <v/>
      </c>
      <c r="HM108" s="55" t="str" cm="1">
        <f t="array" ref="HM108">IF(HJ108&lt;=$HH$1-1,IF(HK108&lt;&gt;HK107,INDEX($M$6:$GP$190,1,HL108+1),INDEX($M$6:$GP$190,MIN(HL108,HL107)+1,MAX(HL108,HL107)+1))+IF(HK108&lt;&gt;HK109,INDEX($M$6:$GP$190,1,HL108+1),0),"")</f>
        <v/>
      </c>
      <c r="HN108" s="29" t="str">
        <f>IF(HJ108&lt;=$HH$1-1,ROUND(#REF!,3)&amp;","&amp;#REF!,"")</f>
        <v/>
      </c>
      <c r="HO108" s="40"/>
      <c r="HP108" s="40"/>
      <c r="HQ108" s="40"/>
      <c r="HR108" s="40"/>
      <c r="HU108" s="75">
        <v>103</v>
      </c>
      <c r="HV108" s="77" t="str">
        <f t="shared" si="74"/>
        <v/>
      </c>
      <c r="HW108" s="78" t="str">
        <f t="shared" si="75"/>
        <v/>
      </c>
      <c r="HX108" s="88" t="str">
        <f t="shared" si="92"/>
        <v/>
      </c>
      <c r="HY108" s="68" t="str">
        <v>0,0,0,1</v>
      </c>
      <c r="HZ108" s="75">
        <f t="shared" si="68"/>
        <v>2</v>
      </c>
      <c r="IA108" s="75">
        <f t="shared" si="69"/>
        <v>4</v>
      </c>
      <c r="IB108" s="75">
        <f t="shared" si="108"/>
        <v>99999</v>
      </c>
      <c r="IC108" s="143">
        <f t="shared" si="93"/>
        <v>99999</v>
      </c>
      <c r="ID108" s="75">
        <f t="shared" si="105"/>
        <v>99999</v>
      </c>
      <c r="IE108" s="76">
        <f t="shared" si="94"/>
        <v>99999</v>
      </c>
      <c r="IF108" s="86">
        <f t="shared" si="76"/>
        <v>99999</v>
      </c>
      <c r="IG108" s="88">
        <f t="shared" si="77"/>
        <v>99999</v>
      </c>
      <c r="IH108" s="30">
        <f t="shared" si="95"/>
        <v>99999</v>
      </c>
      <c r="II108" s="55">
        <f t="shared" si="96"/>
        <v>99999</v>
      </c>
      <c r="IJ108" s="133" t="str">
        <f t="shared" si="78"/>
        <v>-</v>
      </c>
      <c r="IL108" s="146"/>
      <c r="IM108" s="146"/>
      <c r="IN108" s="146"/>
      <c r="IO108" s="141">
        <f t="shared" si="70"/>
        <v>99999</v>
      </c>
      <c r="IP108" s="75">
        <f t="shared" si="71"/>
        <v>99999</v>
      </c>
      <c r="IQ108" s="387" t="str">
        <f t="shared" si="109"/>
        <v>-</v>
      </c>
      <c r="IR108" s="142">
        <f t="shared" si="111"/>
        <v>999999</v>
      </c>
      <c r="IS108" s="146"/>
      <c r="IT108" s="389"/>
      <c r="IU108" s="389"/>
      <c r="IV108" s="146"/>
      <c r="IW108" s="7">
        <v>103</v>
      </c>
      <c r="IX108" s="1" t="str">
        <f t="shared" si="98"/>
        <v/>
      </c>
      <c r="IY108" s="7" t="str">
        <f t="shared" si="99"/>
        <v/>
      </c>
      <c r="IZ108" s="223" t="str" cm="1">
        <f t="array" ref="IZ108">IF(IW108&lt;=$HH$1-1,
IF(IX108&lt;&gt;IX107,
INDEX($M$6:$GP$190,1,IY108+1),INDEX($M$6:$GP$190,MIN(IY108,IY107)+1,MAX(IY108,IY107)+1))+IF(IX108&lt;&gt;IX109,INDEX($M$6:$GP$190,1,IY108+1),0),"")</f>
        <v/>
      </c>
      <c r="JA108" s="7" t="str">
        <f t="shared" si="100"/>
        <v/>
      </c>
    </row>
    <row r="109" spans="1:261" ht="15" x14ac:dyDescent="0.2">
      <c r="A109" s="216"/>
      <c r="B109" s="1">
        <v>104</v>
      </c>
      <c r="C109" s="188">
        <f t="shared" si="83"/>
        <v>0</v>
      </c>
      <c r="K109" s="7"/>
      <c r="L109" s="291">
        <v>103</v>
      </c>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31"/>
      <c r="DL109" s="31" t="s">
        <v>11</v>
      </c>
      <c r="DM109" s="183">
        <v>99999</v>
      </c>
      <c r="DN109" s="183">
        <v>99999</v>
      </c>
      <c r="DO109" s="183">
        <v>99999</v>
      </c>
      <c r="DP109" s="183">
        <v>99999</v>
      </c>
      <c r="DQ109" s="183">
        <v>99999</v>
      </c>
      <c r="DR109" s="183">
        <v>99999</v>
      </c>
      <c r="DS109" s="183">
        <v>99999</v>
      </c>
      <c r="DT109" s="183">
        <v>99999</v>
      </c>
      <c r="DU109" s="183">
        <v>99999</v>
      </c>
      <c r="DV109" s="183">
        <v>99999</v>
      </c>
      <c r="DW109" s="183">
        <v>99999</v>
      </c>
      <c r="DX109" s="183">
        <v>99999</v>
      </c>
      <c r="DY109" s="183">
        <v>99999</v>
      </c>
      <c r="DZ109" s="183">
        <v>99999</v>
      </c>
      <c r="EA109" s="183">
        <v>99999</v>
      </c>
      <c r="EB109" s="183">
        <v>99999</v>
      </c>
      <c r="EC109" s="183">
        <v>99999</v>
      </c>
      <c r="ED109" s="183">
        <v>99999</v>
      </c>
      <c r="EE109" s="183">
        <v>99999</v>
      </c>
      <c r="EF109" s="183">
        <v>99999</v>
      </c>
      <c r="EG109" s="183">
        <v>99999</v>
      </c>
      <c r="EH109" s="183">
        <v>99999</v>
      </c>
      <c r="EI109" s="183">
        <v>99999</v>
      </c>
      <c r="EJ109" s="183">
        <v>99999</v>
      </c>
      <c r="EK109" s="183">
        <v>99999</v>
      </c>
      <c r="EL109" s="183">
        <v>99999</v>
      </c>
      <c r="EM109" s="183">
        <v>99999</v>
      </c>
      <c r="EN109" s="183">
        <v>99999</v>
      </c>
      <c r="EO109" s="183">
        <v>99999</v>
      </c>
      <c r="EP109" s="183">
        <v>99999</v>
      </c>
      <c r="EQ109" s="183">
        <v>99999</v>
      </c>
      <c r="ER109" s="183">
        <v>99999</v>
      </c>
      <c r="ES109" s="183">
        <v>99999</v>
      </c>
      <c r="ET109" s="183">
        <v>99999</v>
      </c>
      <c r="EU109" s="183">
        <v>99999</v>
      </c>
      <c r="EV109" s="183">
        <v>99999</v>
      </c>
      <c r="EW109" s="183">
        <v>99999</v>
      </c>
      <c r="EX109" s="183">
        <v>99999</v>
      </c>
      <c r="EY109" s="183">
        <v>99999</v>
      </c>
      <c r="EZ109" s="183">
        <v>99999</v>
      </c>
      <c r="FA109" s="183">
        <v>99999</v>
      </c>
      <c r="FB109" s="183">
        <v>99999</v>
      </c>
      <c r="FC109" s="183">
        <v>99999</v>
      </c>
      <c r="FD109" s="183">
        <v>99999</v>
      </c>
      <c r="FE109" s="183">
        <v>99999</v>
      </c>
      <c r="FF109" s="183">
        <v>99999</v>
      </c>
      <c r="FG109" s="183">
        <v>99999</v>
      </c>
      <c r="FH109" s="183">
        <v>99999</v>
      </c>
      <c r="FI109" s="183">
        <v>99999</v>
      </c>
      <c r="FJ109" s="183">
        <v>99999</v>
      </c>
      <c r="FK109" s="183">
        <v>99999</v>
      </c>
      <c r="FL109" s="183">
        <v>99999</v>
      </c>
      <c r="FM109" s="183">
        <v>99999</v>
      </c>
      <c r="FN109" s="183">
        <v>99999</v>
      </c>
      <c r="FO109" s="183">
        <v>99999</v>
      </c>
      <c r="FP109" s="183">
        <v>99999</v>
      </c>
      <c r="FQ109" s="183">
        <v>99999</v>
      </c>
      <c r="FR109" s="183">
        <v>99999</v>
      </c>
      <c r="FS109" s="183">
        <v>99999</v>
      </c>
      <c r="FT109" s="183">
        <v>99999</v>
      </c>
      <c r="FU109" s="183">
        <v>99999</v>
      </c>
      <c r="FV109" s="183">
        <v>99999</v>
      </c>
      <c r="FW109" s="183">
        <v>99999</v>
      </c>
      <c r="FX109" s="183">
        <v>99999</v>
      </c>
      <c r="FY109" s="183">
        <v>99999</v>
      </c>
      <c r="FZ109" s="183">
        <v>99999</v>
      </c>
      <c r="GA109" s="183">
        <v>99999</v>
      </c>
      <c r="GB109" s="183">
        <v>99999</v>
      </c>
      <c r="GC109" s="183">
        <v>99999</v>
      </c>
      <c r="GD109" s="183">
        <v>99999</v>
      </c>
      <c r="GE109" s="183">
        <v>99999</v>
      </c>
      <c r="GF109" s="183">
        <v>99999</v>
      </c>
      <c r="GG109" s="183">
        <v>99999</v>
      </c>
      <c r="GH109" s="183">
        <v>99999</v>
      </c>
      <c r="GI109" s="132">
        <v>99999</v>
      </c>
      <c r="GJ109" s="132">
        <v>99999</v>
      </c>
      <c r="GK109" s="132">
        <v>99999</v>
      </c>
      <c r="GL109" s="132">
        <v>99999</v>
      </c>
      <c r="GM109" s="132">
        <v>99999</v>
      </c>
      <c r="GN109" s="132">
        <v>99999</v>
      </c>
      <c r="GO109" s="132">
        <v>99999</v>
      </c>
      <c r="GP109" s="132">
        <v>99999</v>
      </c>
      <c r="GQ109" s="28">
        <v>103</v>
      </c>
      <c r="GR109" s="128"/>
      <c r="GS109" s="55" t="str">
        <f t="shared" si="106"/>
        <v>NFS</v>
      </c>
      <c r="GT109" s="55" t="str">
        <f t="shared" si="107"/>
        <v/>
      </c>
      <c r="GU109" s="29"/>
      <c r="GV109" s="56" t="str">
        <f t="shared" si="104"/>
        <v>,</v>
      </c>
      <c r="GW109" s="59" t="str">
        <f t="shared" si="102"/>
        <v>,</v>
      </c>
      <c r="GX109" s="29">
        <v>104</v>
      </c>
      <c r="GY109" s="5"/>
      <c r="GZ109" s="87" t="str">
        <f t="shared" si="73"/>
        <v/>
      </c>
      <c r="HA109" s="101" t="str">
        <v>0,0,0,0</v>
      </c>
      <c r="HB109" s="56">
        <f t="shared" si="66"/>
        <v>2</v>
      </c>
      <c r="HC109" s="56">
        <f t="shared" si="67"/>
        <v>4</v>
      </c>
      <c r="HD109" s="55">
        <f t="shared" si="110"/>
        <v>99999</v>
      </c>
      <c r="HE109" s="219">
        <f t="shared" si="87"/>
        <v>99999</v>
      </c>
      <c r="HF109" s="55">
        <f t="shared" si="88"/>
        <v>99999</v>
      </c>
      <c r="HG109" s="108" t="str">
        <f t="shared" si="89"/>
        <v>NFS</v>
      </c>
      <c r="HH109" s="85">
        <f t="shared" si="90"/>
        <v>0</v>
      </c>
      <c r="HI109" s="106" t="str">
        <f t="shared" si="91"/>
        <v/>
      </c>
      <c r="HJ109" s="29">
        <v>104</v>
      </c>
      <c r="HK109" s="85" t="str">
        <f t="shared" si="80"/>
        <v/>
      </c>
      <c r="HL109" s="85" t="str">
        <f t="shared" si="103"/>
        <v/>
      </c>
      <c r="HM109" s="55" t="str" cm="1">
        <f t="array" ref="HM109">IF(HJ109&lt;=$HH$1-1,IF(HK109&lt;&gt;HK108,INDEX($M$6:$GP$190,1,HL109+1),INDEX($M$6:$GP$190,MIN(HL109,HL108)+1,MAX(HL109,HL108)+1))+IF(HK109&lt;&gt;HK110,INDEX($M$6:$GP$190,1,HL109+1),0),"")</f>
        <v/>
      </c>
      <c r="HN109" s="29" t="str">
        <f>IF(HJ109&lt;=$HH$1-1,ROUND(#REF!,3)&amp;","&amp;#REF!,"")</f>
        <v/>
      </c>
      <c r="HO109" s="40"/>
      <c r="HP109" s="40"/>
      <c r="HQ109" s="40"/>
      <c r="HR109" s="40"/>
      <c r="HU109" s="75">
        <v>104</v>
      </c>
      <c r="HV109" s="77" t="str">
        <f t="shared" si="74"/>
        <v/>
      </c>
      <c r="HW109" s="78" t="str">
        <f t="shared" si="75"/>
        <v/>
      </c>
      <c r="HX109" s="88" t="str">
        <f t="shared" si="92"/>
        <v/>
      </c>
      <c r="HY109" s="68" t="str">
        <v>0,0,0,1</v>
      </c>
      <c r="HZ109" s="75">
        <f t="shared" si="68"/>
        <v>2</v>
      </c>
      <c r="IA109" s="75">
        <f t="shared" si="69"/>
        <v>4</v>
      </c>
      <c r="IB109" s="75">
        <f t="shared" si="108"/>
        <v>99999</v>
      </c>
      <c r="IC109" s="143">
        <f t="shared" si="93"/>
        <v>99999</v>
      </c>
      <c r="ID109" s="75">
        <f t="shared" si="105"/>
        <v>99999</v>
      </c>
      <c r="IE109" s="76">
        <f t="shared" si="94"/>
        <v>99999</v>
      </c>
      <c r="IF109" s="86">
        <f t="shared" si="76"/>
        <v>99999</v>
      </c>
      <c r="IG109" s="88">
        <f t="shared" si="77"/>
        <v>99999</v>
      </c>
      <c r="IH109" s="30">
        <f t="shared" si="95"/>
        <v>99999</v>
      </c>
      <c r="II109" s="55">
        <f t="shared" si="96"/>
        <v>99999</v>
      </c>
      <c r="IJ109" s="133" t="str">
        <f t="shared" si="78"/>
        <v>-</v>
      </c>
      <c r="IL109" s="146"/>
      <c r="IM109" s="146"/>
      <c r="IN109" s="146"/>
      <c r="IO109" s="141">
        <f t="shared" si="70"/>
        <v>99999</v>
      </c>
      <c r="IP109" s="75">
        <f t="shared" si="71"/>
        <v>99999</v>
      </c>
      <c r="IQ109" s="387" t="str">
        <f t="shared" si="109"/>
        <v>-</v>
      </c>
      <c r="IR109" s="142">
        <f t="shared" si="111"/>
        <v>999999</v>
      </c>
      <c r="IS109" s="146"/>
      <c r="IT109" s="389"/>
      <c r="IU109" s="389"/>
      <c r="IV109" s="146"/>
      <c r="IW109" s="7">
        <v>104</v>
      </c>
      <c r="IX109" s="1" t="str">
        <f t="shared" si="98"/>
        <v/>
      </c>
      <c r="IY109" s="7" t="str">
        <f t="shared" si="99"/>
        <v/>
      </c>
      <c r="IZ109" s="223" t="str" cm="1">
        <f t="array" ref="IZ109">IF(IW109&lt;=$HH$1-1,
IF(IX109&lt;&gt;IX108,
INDEX($M$6:$GP$190,1,IY109+1),INDEX($M$6:$GP$190,MIN(IY109,IY108)+1,MAX(IY109,IY108)+1))+IF(IX109&lt;&gt;IX110,INDEX($M$6:$GP$190,1,IY109+1),0),"")</f>
        <v/>
      </c>
      <c r="JA109" s="7" t="str">
        <f t="shared" si="100"/>
        <v/>
      </c>
    </row>
    <row r="110" spans="1:261" ht="15" x14ac:dyDescent="0.2">
      <c r="A110" s="216"/>
      <c r="B110" s="1">
        <v>105</v>
      </c>
      <c r="C110" s="188">
        <f t="shared" si="83"/>
        <v>0</v>
      </c>
      <c r="K110" s="7"/>
      <c r="L110" s="291">
        <v>104</v>
      </c>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31"/>
      <c r="DM110" s="31" t="s">
        <v>11</v>
      </c>
      <c r="DN110" s="183">
        <v>99999</v>
      </c>
      <c r="DO110" s="183">
        <v>99999</v>
      </c>
      <c r="DP110" s="183">
        <v>99999</v>
      </c>
      <c r="DQ110" s="183">
        <v>99999</v>
      </c>
      <c r="DR110" s="183">
        <v>99999</v>
      </c>
      <c r="DS110" s="183">
        <v>99999</v>
      </c>
      <c r="DT110" s="183">
        <v>99999</v>
      </c>
      <c r="DU110" s="183">
        <v>99999</v>
      </c>
      <c r="DV110" s="183">
        <v>99999</v>
      </c>
      <c r="DW110" s="183">
        <v>99999</v>
      </c>
      <c r="DX110" s="183">
        <v>99999</v>
      </c>
      <c r="DY110" s="183">
        <v>99999</v>
      </c>
      <c r="DZ110" s="183">
        <v>99999</v>
      </c>
      <c r="EA110" s="183">
        <v>99999</v>
      </c>
      <c r="EB110" s="183">
        <v>99999</v>
      </c>
      <c r="EC110" s="183">
        <v>99999</v>
      </c>
      <c r="ED110" s="183">
        <v>99999</v>
      </c>
      <c r="EE110" s="183">
        <v>99999</v>
      </c>
      <c r="EF110" s="183">
        <v>99999</v>
      </c>
      <c r="EG110" s="183">
        <v>99999</v>
      </c>
      <c r="EH110" s="183">
        <v>99999</v>
      </c>
      <c r="EI110" s="183">
        <v>99999</v>
      </c>
      <c r="EJ110" s="183">
        <v>99999</v>
      </c>
      <c r="EK110" s="183">
        <v>99999</v>
      </c>
      <c r="EL110" s="183">
        <v>99999</v>
      </c>
      <c r="EM110" s="183">
        <v>99999</v>
      </c>
      <c r="EN110" s="183">
        <v>99999</v>
      </c>
      <c r="EO110" s="183">
        <v>99999</v>
      </c>
      <c r="EP110" s="183">
        <v>99999</v>
      </c>
      <c r="EQ110" s="183">
        <v>99999</v>
      </c>
      <c r="ER110" s="183">
        <v>99999</v>
      </c>
      <c r="ES110" s="183">
        <v>99999</v>
      </c>
      <c r="ET110" s="183">
        <v>99999</v>
      </c>
      <c r="EU110" s="183">
        <v>99999</v>
      </c>
      <c r="EV110" s="183">
        <v>99999</v>
      </c>
      <c r="EW110" s="183">
        <v>99999</v>
      </c>
      <c r="EX110" s="183">
        <v>99999</v>
      </c>
      <c r="EY110" s="183">
        <v>99999</v>
      </c>
      <c r="EZ110" s="183">
        <v>99999</v>
      </c>
      <c r="FA110" s="183">
        <v>99999</v>
      </c>
      <c r="FB110" s="183">
        <v>99999</v>
      </c>
      <c r="FC110" s="183">
        <v>99999</v>
      </c>
      <c r="FD110" s="183">
        <v>99999</v>
      </c>
      <c r="FE110" s="183">
        <v>99999</v>
      </c>
      <c r="FF110" s="183">
        <v>99999</v>
      </c>
      <c r="FG110" s="183">
        <v>99999</v>
      </c>
      <c r="FH110" s="183">
        <v>99999</v>
      </c>
      <c r="FI110" s="183">
        <v>99999</v>
      </c>
      <c r="FJ110" s="183">
        <v>99999</v>
      </c>
      <c r="FK110" s="183">
        <v>99999</v>
      </c>
      <c r="FL110" s="183">
        <v>99999</v>
      </c>
      <c r="FM110" s="183">
        <v>99999</v>
      </c>
      <c r="FN110" s="183">
        <v>99999</v>
      </c>
      <c r="FO110" s="183">
        <v>99999</v>
      </c>
      <c r="FP110" s="183">
        <v>99999</v>
      </c>
      <c r="FQ110" s="183">
        <v>99999</v>
      </c>
      <c r="FR110" s="183">
        <v>99999</v>
      </c>
      <c r="FS110" s="183">
        <v>99999</v>
      </c>
      <c r="FT110" s="183">
        <v>99999</v>
      </c>
      <c r="FU110" s="183">
        <v>99999</v>
      </c>
      <c r="FV110" s="183">
        <v>99999</v>
      </c>
      <c r="FW110" s="183">
        <v>99999</v>
      </c>
      <c r="FX110" s="183">
        <v>99999</v>
      </c>
      <c r="FY110" s="183">
        <v>99999</v>
      </c>
      <c r="FZ110" s="183">
        <v>99999</v>
      </c>
      <c r="GA110" s="183">
        <v>99999</v>
      </c>
      <c r="GB110" s="183">
        <v>99999</v>
      </c>
      <c r="GC110" s="183">
        <v>99999</v>
      </c>
      <c r="GD110" s="183">
        <v>99999</v>
      </c>
      <c r="GE110" s="183">
        <v>99999</v>
      </c>
      <c r="GF110" s="183">
        <v>99999</v>
      </c>
      <c r="GG110" s="183">
        <v>99999</v>
      </c>
      <c r="GH110" s="183">
        <v>99999</v>
      </c>
      <c r="GI110" s="132">
        <v>99999</v>
      </c>
      <c r="GJ110" s="132">
        <v>99999</v>
      </c>
      <c r="GK110" s="132">
        <v>99999</v>
      </c>
      <c r="GL110" s="132">
        <v>99999</v>
      </c>
      <c r="GM110" s="132">
        <v>99999</v>
      </c>
      <c r="GN110" s="132">
        <v>99999</v>
      </c>
      <c r="GO110" s="132">
        <v>99999</v>
      </c>
      <c r="GP110" s="132">
        <v>99999</v>
      </c>
      <c r="GQ110" s="28">
        <v>104</v>
      </c>
      <c r="GR110" s="128"/>
      <c r="GS110" s="55" t="str">
        <f t="shared" si="106"/>
        <v>NFS</v>
      </c>
      <c r="GT110" s="55" t="str">
        <f t="shared" si="107"/>
        <v/>
      </c>
      <c r="GU110" s="29"/>
      <c r="GV110" s="56" t="str">
        <f t="shared" si="104"/>
        <v>,</v>
      </c>
      <c r="GW110" s="59" t="str">
        <f t="shared" si="102"/>
        <v>,</v>
      </c>
      <c r="GX110" s="29">
        <v>105</v>
      </c>
      <c r="GY110" s="5"/>
      <c r="GZ110" s="87" t="str">
        <f t="shared" si="73"/>
        <v/>
      </c>
      <c r="HA110" s="101" t="str">
        <v>0,0,0,0</v>
      </c>
      <c r="HB110" s="56">
        <f t="shared" si="66"/>
        <v>2</v>
      </c>
      <c r="HC110" s="56">
        <f t="shared" si="67"/>
        <v>4</v>
      </c>
      <c r="HD110" s="55">
        <f t="shared" si="110"/>
        <v>99999</v>
      </c>
      <c r="HE110" s="219">
        <f t="shared" si="87"/>
        <v>99999</v>
      </c>
      <c r="HF110" s="55">
        <f t="shared" si="88"/>
        <v>99999</v>
      </c>
      <c r="HG110" s="108" t="str">
        <f t="shared" si="89"/>
        <v>NFS</v>
      </c>
      <c r="HH110" s="85">
        <f t="shared" si="90"/>
        <v>0</v>
      </c>
      <c r="HI110" s="106" t="str">
        <f t="shared" si="91"/>
        <v/>
      </c>
      <c r="HJ110" s="29">
        <v>105</v>
      </c>
      <c r="HK110" s="85" t="str">
        <f t="shared" si="80"/>
        <v/>
      </c>
      <c r="HL110" s="85" t="str">
        <f t="shared" si="103"/>
        <v/>
      </c>
      <c r="HM110" s="55" t="str" cm="1">
        <f t="array" ref="HM110">IF(HJ110&lt;=$HH$1-1,IF(HK110&lt;&gt;HK109,INDEX($M$6:$GP$190,1,HL110+1),INDEX($M$6:$GP$190,MIN(HL110,HL109)+1,MAX(HL110,HL109)+1))+IF(HK110&lt;&gt;HK111,INDEX($M$6:$GP$190,1,HL110+1),0),"")</f>
        <v/>
      </c>
      <c r="HN110" s="29" t="str">
        <f>IF(HJ110&lt;=$HH$1-1,ROUND(#REF!,3)&amp;","&amp;#REF!,"")</f>
        <v/>
      </c>
      <c r="HO110" s="40"/>
      <c r="HP110" s="40"/>
      <c r="HQ110" s="40"/>
      <c r="HR110" s="40"/>
      <c r="HU110" s="75">
        <v>105</v>
      </c>
      <c r="HV110" s="77" t="str">
        <f t="shared" si="74"/>
        <v/>
      </c>
      <c r="HW110" s="78" t="str">
        <f t="shared" si="75"/>
        <v/>
      </c>
      <c r="HX110" s="88" t="str">
        <f t="shared" si="92"/>
        <v/>
      </c>
      <c r="HY110" s="68" t="str">
        <v>0,0,0,1</v>
      </c>
      <c r="HZ110" s="75">
        <f t="shared" si="68"/>
        <v>2</v>
      </c>
      <c r="IA110" s="75">
        <f t="shared" si="69"/>
        <v>4</v>
      </c>
      <c r="IB110" s="75">
        <f t="shared" si="108"/>
        <v>99999</v>
      </c>
      <c r="IC110" s="143">
        <f t="shared" si="93"/>
        <v>99999</v>
      </c>
      <c r="ID110" s="75">
        <f t="shared" si="105"/>
        <v>99999</v>
      </c>
      <c r="IE110" s="76">
        <f t="shared" si="94"/>
        <v>99999</v>
      </c>
      <c r="IF110" s="86">
        <f t="shared" si="76"/>
        <v>99999</v>
      </c>
      <c r="IG110" s="88">
        <f t="shared" si="77"/>
        <v>99999</v>
      </c>
      <c r="IH110" s="30">
        <f t="shared" si="95"/>
        <v>99999</v>
      </c>
      <c r="II110" s="55">
        <f t="shared" si="96"/>
        <v>99999</v>
      </c>
      <c r="IJ110" s="133" t="str">
        <f t="shared" si="78"/>
        <v>-</v>
      </c>
      <c r="IL110" s="146"/>
      <c r="IM110" s="146"/>
      <c r="IN110" s="146"/>
      <c r="IO110" s="141">
        <f t="shared" si="70"/>
        <v>99999</v>
      </c>
      <c r="IP110" s="75">
        <f t="shared" si="71"/>
        <v>99999</v>
      </c>
      <c r="IQ110" s="387" t="str">
        <f t="shared" si="109"/>
        <v>-</v>
      </c>
      <c r="IR110" s="142">
        <f t="shared" si="111"/>
        <v>999999</v>
      </c>
      <c r="IS110" s="146"/>
      <c r="IT110" s="389"/>
      <c r="IU110" s="389"/>
      <c r="IV110" s="146"/>
      <c r="IW110" s="7">
        <v>105</v>
      </c>
      <c r="IX110" s="1" t="str">
        <f t="shared" si="98"/>
        <v/>
      </c>
      <c r="IY110" s="7" t="str">
        <f t="shared" si="99"/>
        <v/>
      </c>
      <c r="IZ110" s="223" t="str" cm="1">
        <f t="array" ref="IZ110">IF(IW110&lt;=$HH$1-1,
IF(IX110&lt;&gt;IX109,
INDEX($M$6:$GP$190,1,IY110+1),INDEX($M$6:$GP$190,MIN(IY110,IY109)+1,MAX(IY110,IY109)+1))+IF(IX110&lt;&gt;IX111,INDEX($M$6:$GP$190,1,IY110+1),0),"")</f>
        <v/>
      </c>
      <c r="JA110" s="7" t="str">
        <f t="shared" si="100"/>
        <v/>
      </c>
    </row>
    <row r="111" spans="1:261" ht="15" x14ac:dyDescent="0.2">
      <c r="A111" s="216"/>
      <c r="B111" s="1">
        <v>106</v>
      </c>
      <c r="C111" s="188">
        <f t="shared" si="83"/>
        <v>0</v>
      </c>
      <c r="K111" s="7"/>
      <c r="L111" s="291">
        <v>105</v>
      </c>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31"/>
      <c r="DN111" s="31" t="s">
        <v>11</v>
      </c>
      <c r="DO111" s="183">
        <v>99999</v>
      </c>
      <c r="DP111" s="183">
        <v>99999</v>
      </c>
      <c r="DQ111" s="183">
        <v>99999</v>
      </c>
      <c r="DR111" s="183">
        <v>99999</v>
      </c>
      <c r="DS111" s="183">
        <v>99999</v>
      </c>
      <c r="DT111" s="183">
        <v>99999</v>
      </c>
      <c r="DU111" s="183">
        <v>99999</v>
      </c>
      <c r="DV111" s="183">
        <v>99999</v>
      </c>
      <c r="DW111" s="183">
        <v>99999</v>
      </c>
      <c r="DX111" s="183">
        <v>99999</v>
      </c>
      <c r="DY111" s="183">
        <v>99999</v>
      </c>
      <c r="DZ111" s="183">
        <v>99999</v>
      </c>
      <c r="EA111" s="183">
        <v>99999</v>
      </c>
      <c r="EB111" s="183">
        <v>99999</v>
      </c>
      <c r="EC111" s="183">
        <v>99999</v>
      </c>
      <c r="ED111" s="183">
        <v>99999</v>
      </c>
      <c r="EE111" s="183">
        <v>99999</v>
      </c>
      <c r="EF111" s="183">
        <v>99999</v>
      </c>
      <c r="EG111" s="183">
        <v>99999</v>
      </c>
      <c r="EH111" s="183">
        <v>99999</v>
      </c>
      <c r="EI111" s="183">
        <v>99999</v>
      </c>
      <c r="EJ111" s="183">
        <v>99999</v>
      </c>
      <c r="EK111" s="183">
        <v>99999</v>
      </c>
      <c r="EL111" s="183">
        <v>99999</v>
      </c>
      <c r="EM111" s="183">
        <v>99999</v>
      </c>
      <c r="EN111" s="183">
        <v>99999</v>
      </c>
      <c r="EO111" s="183">
        <v>99999</v>
      </c>
      <c r="EP111" s="183">
        <v>99999</v>
      </c>
      <c r="EQ111" s="183">
        <v>99999</v>
      </c>
      <c r="ER111" s="183">
        <v>99999</v>
      </c>
      <c r="ES111" s="183">
        <v>99999</v>
      </c>
      <c r="ET111" s="183">
        <v>99999</v>
      </c>
      <c r="EU111" s="183">
        <v>99999</v>
      </c>
      <c r="EV111" s="183">
        <v>99999</v>
      </c>
      <c r="EW111" s="183">
        <v>99999</v>
      </c>
      <c r="EX111" s="183">
        <v>99999</v>
      </c>
      <c r="EY111" s="183">
        <v>99999</v>
      </c>
      <c r="EZ111" s="183">
        <v>99999</v>
      </c>
      <c r="FA111" s="183">
        <v>99999</v>
      </c>
      <c r="FB111" s="183">
        <v>99999</v>
      </c>
      <c r="FC111" s="183">
        <v>99999</v>
      </c>
      <c r="FD111" s="183">
        <v>99999</v>
      </c>
      <c r="FE111" s="183">
        <v>99999</v>
      </c>
      <c r="FF111" s="183">
        <v>99999</v>
      </c>
      <c r="FG111" s="183">
        <v>99999</v>
      </c>
      <c r="FH111" s="183">
        <v>99999</v>
      </c>
      <c r="FI111" s="183">
        <v>99999</v>
      </c>
      <c r="FJ111" s="183">
        <v>99999</v>
      </c>
      <c r="FK111" s="183">
        <v>99999</v>
      </c>
      <c r="FL111" s="183">
        <v>99999</v>
      </c>
      <c r="FM111" s="183">
        <v>99999</v>
      </c>
      <c r="FN111" s="183">
        <v>99999</v>
      </c>
      <c r="FO111" s="183">
        <v>99999</v>
      </c>
      <c r="FP111" s="183">
        <v>99999</v>
      </c>
      <c r="FQ111" s="183">
        <v>99999</v>
      </c>
      <c r="FR111" s="183">
        <v>99999</v>
      </c>
      <c r="FS111" s="183">
        <v>99999</v>
      </c>
      <c r="FT111" s="183">
        <v>99999</v>
      </c>
      <c r="FU111" s="183">
        <v>99999</v>
      </c>
      <c r="FV111" s="183">
        <v>99999</v>
      </c>
      <c r="FW111" s="183">
        <v>99999</v>
      </c>
      <c r="FX111" s="183">
        <v>99999</v>
      </c>
      <c r="FY111" s="183">
        <v>99999</v>
      </c>
      <c r="FZ111" s="183">
        <v>99999</v>
      </c>
      <c r="GA111" s="183">
        <v>99999</v>
      </c>
      <c r="GB111" s="183">
        <v>99999</v>
      </c>
      <c r="GC111" s="183">
        <v>99999</v>
      </c>
      <c r="GD111" s="183">
        <v>99999</v>
      </c>
      <c r="GE111" s="183">
        <v>99999</v>
      </c>
      <c r="GF111" s="183">
        <v>99999</v>
      </c>
      <c r="GG111" s="183">
        <v>99999</v>
      </c>
      <c r="GH111" s="183">
        <v>99999</v>
      </c>
      <c r="GI111" s="132">
        <v>99999</v>
      </c>
      <c r="GJ111" s="132">
        <v>99999</v>
      </c>
      <c r="GK111" s="132">
        <v>99999</v>
      </c>
      <c r="GL111" s="132">
        <v>99999</v>
      </c>
      <c r="GM111" s="132">
        <v>99999</v>
      </c>
      <c r="GN111" s="132">
        <v>99999</v>
      </c>
      <c r="GO111" s="132">
        <v>99999</v>
      </c>
      <c r="GP111" s="132">
        <v>99999</v>
      </c>
      <c r="GQ111" s="28">
        <v>105</v>
      </c>
      <c r="GR111" s="128"/>
      <c r="GS111" s="55" t="str">
        <f t="shared" si="106"/>
        <v>NFS</v>
      </c>
      <c r="GT111" s="55" t="str">
        <f t="shared" si="107"/>
        <v/>
      </c>
      <c r="GU111" s="29"/>
      <c r="GV111" s="56" t="str">
        <f t="shared" si="104"/>
        <v>,</v>
      </c>
      <c r="GW111" s="59" t="str">
        <f t="shared" si="102"/>
        <v>,</v>
      </c>
      <c r="GX111" s="29">
        <v>106</v>
      </c>
      <c r="GY111" s="5"/>
      <c r="GZ111" s="87" t="str">
        <f t="shared" si="73"/>
        <v/>
      </c>
      <c r="HA111" s="101" t="str">
        <v>0,0,0,0</v>
      </c>
      <c r="HB111" s="56">
        <f t="shared" si="66"/>
        <v>2</v>
      </c>
      <c r="HC111" s="56">
        <f t="shared" si="67"/>
        <v>4</v>
      </c>
      <c r="HD111" s="55">
        <f t="shared" si="110"/>
        <v>99999</v>
      </c>
      <c r="HE111" s="219">
        <f t="shared" si="87"/>
        <v>99999</v>
      </c>
      <c r="HF111" s="55">
        <f t="shared" si="88"/>
        <v>99999</v>
      </c>
      <c r="HG111" s="108" t="str">
        <f t="shared" si="89"/>
        <v>NFS</v>
      </c>
      <c r="HH111" s="85">
        <f t="shared" si="90"/>
        <v>0</v>
      </c>
      <c r="HI111" s="106" t="str">
        <f t="shared" si="91"/>
        <v/>
      </c>
      <c r="HJ111" s="29">
        <v>106</v>
      </c>
      <c r="HK111" s="85" t="str">
        <f t="shared" si="80"/>
        <v/>
      </c>
      <c r="HL111" s="85" t="str">
        <f t="shared" si="103"/>
        <v/>
      </c>
      <c r="HM111" s="55" t="str" cm="1">
        <f t="array" ref="HM111">IF(HJ111&lt;=$HH$1-1,IF(HK111&lt;&gt;HK110,INDEX($M$6:$GP$190,1,HL111+1),INDEX($M$6:$GP$190,MIN(HL111,HL110)+1,MAX(HL111,HL110)+1))+IF(HK111&lt;&gt;HK112,INDEX($M$6:$GP$190,1,HL111+1),0),"")</f>
        <v/>
      </c>
      <c r="HN111" s="29" t="str">
        <f>IF(HJ111&lt;=$HH$1-1,ROUND(#REF!,3)&amp;","&amp;#REF!,"")</f>
        <v/>
      </c>
      <c r="HO111" s="40"/>
      <c r="HP111" s="40"/>
      <c r="HQ111" s="40"/>
      <c r="HR111" s="40"/>
      <c r="HU111" s="75">
        <v>106</v>
      </c>
      <c r="HV111" s="77" t="str">
        <f t="shared" si="74"/>
        <v/>
      </c>
      <c r="HW111" s="78" t="str">
        <f t="shared" si="75"/>
        <v/>
      </c>
      <c r="HX111" s="88" t="str">
        <f t="shared" si="92"/>
        <v/>
      </c>
      <c r="HY111" s="68" t="str">
        <v>0,0,0,1</v>
      </c>
      <c r="HZ111" s="75">
        <f t="shared" si="68"/>
        <v>2</v>
      </c>
      <c r="IA111" s="75">
        <f t="shared" si="69"/>
        <v>4</v>
      </c>
      <c r="IB111" s="75">
        <f t="shared" si="108"/>
        <v>99999</v>
      </c>
      <c r="IC111" s="143">
        <f t="shared" si="93"/>
        <v>99999</v>
      </c>
      <c r="ID111" s="75">
        <f t="shared" si="105"/>
        <v>99999</v>
      </c>
      <c r="IE111" s="76">
        <f t="shared" si="94"/>
        <v>99999</v>
      </c>
      <c r="IF111" s="86">
        <f t="shared" si="76"/>
        <v>99999</v>
      </c>
      <c r="IG111" s="88">
        <f t="shared" si="77"/>
        <v>99999</v>
      </c>
      <c r="IH111" s="30">
        <f t="shared" si="95"/>
        <v>99999</v>
      </c>
      <c r="II111" s="55">
        <f t="shared" si="96"/>
        <v>99999</v>
      </c>
      <c r="IJ111" s="133" t="str">
        <f t="shared" si="78"/>
        <v>-</v>
      </c>
      <c r="IL111" s="146"/>
      <c r="IM111" s="146"/>
      <c r="IN111" s="146"/>
      <c r="IO111" s="141">
        <f t="shared" si="70"/>
        <v>99999</v>
      </c>
      <c r="IP111" s="75">
        <f t="shared" si="71"/>
        <v>99999</v>
      </c>
      <c r="IQ111" s="387" t="str">
        <f t="shared" si="109"/>
        <v>-</v>
      </c>
      <c r="IR111" s="142">
        <f t="shared" si="111"/>
        <v>999999</v>
      </c>
      <c r="IS111" s="146"/>
      <c r="IT111" s="389"/>
      <c r="IU111" s="389"/>
      <c r="IV111" s="146"/>
      <c r="IW111" s="7">
        <v>106</v>
      </c>
      <c r="IX111" s="1" t="str">
        <f t="shared" si="98"/>
        <v/>
      </c>
      <c r="IY111" s="7" t="str">
        <f t="shared" si="99"/>
        <v/>
      </c>
      <c r="IZ111" s="223" t="str" cm="1">
        <f t="array" ref="IZ111">IF(IW111&lt;=$HH$1-1,
IF(IX111&lt;&gt;IX110,
INDEX($M$6:$GP$190,1,IY111+1),INDEX($M$6:$GP$190,MIN(IY111,IY110)+1,MAX(IY111,IY110)+1))+IF(IX111&lt;&gt;IX112,INDEX($M$6:$GP$190,1,IY111+1),0),"")</f>
        <v/>
      </c>
      <c r="JA111" s="7" t="str">
        <f t="shared" si="100"/>
        <v/>
      </c>
    </row>
    <row r="112" spans="1:261" ht="15" x14ac:dyDescent="0.2">
      <c r="A112" s="216"/>
      <c r="B112" s="1">
        <v>107</v>
      </c>
      <c r="C112" s="188">
        <f t="shared" si="83"/>
        <v>0</v>
      </c>
      <c r="K112" s="7"/>
      <c r="L112" s="291">
        <v>106</v>
      </c>
      <c r="CL112" s="1"/>
      <c r="CM112" s="1"/>
      <c r="CN112" s="1"/>
      <c r="CO112" s="1"/>
      <c r="CP112" s="1"/>
      <c r="CQ112" s="1"/>
      <c r="CR112" s="1"/>
      <c r="CS112" s="1"/>
      <c r="CT112" s="1"/>
      <c r="DE112" s="1"/>
      <c r="DF112" s="1"/>
      <c r="DG112" s="1"/>
      <c r="DH112" s="1"/>
      <c r="DI112" s="1"/>
      <c r="DJ112" s="1"/>
      <c r="DK112" s="1"/>
      <c r="DL112" s="1"/>
      <c r="DM112" s="1"/>
      <c r="DN112" s="31"/>
      <c r="DO112" s="31" t="s">
        <v>11</v>
      </c>
      <c r="DP112" s="183">
        <v>99999</v>
      </c>
      <c r="DQ112" s="183">
        <v>99999</v>
      </c>
      <c r="DR112" s="183">
        <v>99999</v>
      </c>
      <c r="DS112" s="183">
        <v>99999</v>
      </c>
      <c r="DT112" s="183">
        <v>99999</v>
      </c>
      <c r="DU112" s="183">
        <v>99999</v>
      </c>
      <c r="DV112" s="183">
        <v>99999</v>
      </c>
      <c r="DW112" s="183">
        <v>99999</v>
      </c>
      <c r="DX112" s="183">
        <v>99999</v>
      </c>
      <c r="DY112" s="183">
        <v>99999</v>
      </c>
      <c r="DZ112" s="183">
        <v>99999</v>
      </c>
      <c r="EA112" s="183">
        <v>99999</v>
      </c>
      <c r="EB112" s="183">
        <v>99999</v>
      </c>
      <c r="EC112" s="183">
        <v>99999</v>
      </c>
      <c r="ED112" s="183">
        <v>99999</v>
      </c>
      <c r="EE112" s="183">
        <v>99999</v>
      </c>
      <c r="EF112" s="183">
        <v>99999</v>
      </c>
      <c r="EG112" s="183">
        <v>99999</v>
      </c>
      <c r="EH112" s="183">
        <v>99999</v>
      </c>
      <c r="EI112" s="183">
        <v>99999</v>
      </c>
      <c r="EJ112" s="183">
        <v>99999</v>
      </c>
      <c r="EK112" s="183">
        <v>99999</v>
      </c>
      <c r="EL112" s="183">
        <v>99999</v>
      </c>
      <c r="EM112" s="183">
        <v>99999</v>
      </c>
      <c r="EN112" s="183">
        <v>99999</v>
      </c>
      <c r="EO112" s="183">
        <v>99999</v>
      </c>
      <c r="EP112" s="183">
        <v>99999</v>
      </c>
      <c r="EQ112" s="183">
        <v>99999</v>
      </c>
      <c r="ER112" s="183">
        <v>99999</v>
      </c>
      <c r="ES112" s="183">
        <v>99999</v>
      </c>
      <c r="ET112" s="183">
        <v>99999</v>
      </c>
      <c r="EU112" s="183">
        <v>99999</v>
      </c>
      <c r="EV112" s="183">
        <v>99999</v>
      </c>
      <c r="EW112" s="183">
        <v>99999</v>
      </c>
      <c r="EX112" s="183">
        <v>99999</v>
      </c>
      <c r="EY112" s="183">
        <v>99999</v>
      </c>
      <c r="EZ112" s="183">
        <v>99999</v>
      </c>
      <c r="FA112" s="183">
        <v>99999</v>
      </c>
      <c r="FB112" s="183">
        <v>99999</v>
      </c>
      <c r="FC112" s="183">
        <v>99999</v>
      </c>
      <c r="FD112" s="183">
        <v>99999</v>
      </c>
      <c r="FE112" s="183">
        <v>99999</v>
      </c>
      <c r="FF112" s="183">
        <v>99999</v>
      </c>
      <c r="FG112" s="183">
        <v>99999</v>
      </c>
      <c r="FH112" s="183">
        <v>99999</v>
      </c>
      <c r="FI112" s="183">
        <v>99999</v>
      </c>
      <c r="FJ112" s="183">
        <v>99999</v>
      </c>
      <c r="FK112" s="183">
        <v>99999</v>
      </c>
      <c r="FL112" s="183">
        <v>99999</v>
      </c>
      <c r="FM112" s="183">
        <v>99999</v>
      </c>
      <c r="FN112" s="183">
        <v>99999</v>
      </c>
      <c r="FO112" s="183">
        <v>99999</v>
      </c>
      <c r="FP112" s="183">
        <v>99999</v>
      </c>
      <c r="FQ112" s="183">
        <v>99999</v>
      </c>
      <c r="FR112" s="183">
        <v>99999</v>
      </c>
      <c r="FS112" s="183">
        <v>99999</v>
      </c>
      <c r="FT112" s="183">
        <v>99999</v>
      </c>
      <c r="FU112" s="183">
        <v>99999</v>
      </c>
      <c r="FV112" s="183">
        <v>99999</v>
      </c>
      <c r="FW112" s="183">
        <v>99999</v>
      </c>
      <c r="FX112" s="183">
        <v>99999</v>
      </c>
      <c r="FY112" s="183">
        <v>99999</v>
      </c>
      <c r="FZ112" s="183">
        <v>99999</v>
      </c>
      <c r="GA112" s="183">
        <v>99999</v>
      </c>
      <c r="GB112" s="183">
        <v>99999</v>
      </c>
      <c r="GC112" s="183">
        <v>99999</v>
      </c>
      <c r="GD112" s="183">
        <v>99999</v>
      </c>
      <c r="GE112" s="183">
        <v>99999</v>
      </c>
      <c r="GF112" s="183">
        <v>99999</v>
      </c>
      <c r="GG112" s="183">
        <v>99999</v>
      </c>
      <c r="GH112" s="183">
        <v>99999</v>
      </c>
      <c r="GI112" s="132">
        <v>99999</v>
      </c>
      <c r="GJ112" s="132">
        <v>99999</v>
      </c>
      <c r="GK112" s="132">
        <v>99999</v>
      </c>
      <c r="GL112" s="132">
        <v>99999</v>
      </c>
      <c r="GM112" s="132">
        <v>99999</v>
      </c>
      <c r="GN112" s="132">
        <v>99999</v>
      </c>
      <c r="GO112" s="132">
        <v>99999</v>
      </c>
      <c r="GP112" s="132">
        <v>99999</v>
      </c>
      <c r="GQ112" s="28">
        <v>106</v>
      </c>
      <c r="GR112" s="128"/>
      <c r="GS112" s="55" t="str">
        <f t="shared" si="106"/>
        <v>NFS</v>
      </c>
      <c r="GT112" s="55" t="str">
        <f t="shared" si="107"/>
        <v/>
      </c>
      <c r="GU112" s="29"/>
      <c r="GV112" s="56" t="str">
        <f t="shared" si="104"/>
        <v>,</v>
      </c>
      <c r="GW112" s="59" t="str">
        <f t="shared" si="102"/>
        <v>,</v>
      </c>
      <c r="GX112" s="29">
        <v>107</v>
      </c>
      <c r="GY112" s="5"/>
      <c r="GZ112" s="87" t="str">
        <f t="shared" si="73"/>
        <v/>
      </c>
      <c r="HA112" s="101" t="str">
        <v>0,0,0,0</v>
      </c>
      <c r="HB112" s="56">
        <f t="shared" si="66"/>
        <v>2</v>
      </c>
      <c r="HC112" s="56">
        <f t="shared" si="67"/>
        <v>4</v>
      </c>
      <c r="HD112" s="55">
        <f t="shared" si="110"/>
        <v>99999</v>
      </c>
      <c r="HE112" s="219">
        <f t="shared" si="87"/>
        <v>99999</v>
      </c>
      <c r="HF112" s="55">
        <f t="shared" si="88"/>
        <v>99999</v>
      </c>
      <c r="HG112" s="108" t="str">
        <f t="shared" si="89"/>
        <v>NFS</v>
      </c>
      <c r="HH112" s="85">
        <f t="shared" si="90"/>
        <v>0</v>
      </c>
      <c r="HI112" s="106" t="str">
        <f t="shared" si="91"/>
        <v/>
      </c>
      <c r="HJ112" s="29">
        <v>107</v>
      </c>
      <c r="HK112" s="85" t="str">
        <f t="shared" si="80"/>
        <v/>
      </c>
      <c r="HL112" s="85" t="str">
        <f t="shared" si="103"/>
        <v/>
      </c>
      <c r="HM112" s="55" t="str" cm="1">
        <f t="array" ref="HM112">IF(HJ112&lt;=$HH$1-1,IF(HK112&lt;&gt;HK111,INDEX($M$6:$GP$190,1,HL112+1),INDEX($M$6:$GP$190,MIN(HL112,HL111)+1,MAX(HL112,HL111)+1))+IF(HK112&lt;&gt;HK113,INDEX($M$6:$GP$190,1,HL112+1),0),"")</f>
        <v/>
      </c>
      <c r="HN112" s="29" t="str">
        <f>IF(HJ112&lt;=$HH$1-1,ROUND(#REF!,3)&amp;","&amp;#REF!,"")</f>
        <v/>
      </c>
      <c r="HO112" s="40"/>
      <c r="HP112" s="40"/>
      <c r="HQ112" s="40"/>
      <c r="HR112" s="40"/>
      <c r="HU112" s="75">
        <v>107</v>
      </c>
      <c r="HV112" s="77" t="str">
        <f t="shared" si="74"/>
        <v/>
      </c>
      <c r="HW112" s="78" t="str">
        <f t="shared" si="75"/>
        <v/>
      </c>
      <c r="HX112" s="88" t="str">
        <f t="shared" si="92"/>
        <v/>
      </c>
      <c r="HY112" s="68" t="str">
        <v>0,0,0,1</v>
      </c>
      <c r="HZ112" s="75">
        <f t="shared" si="68"/>
        <v>2</v>
      </c>
      <c r="IA112" s="75">
        <f t="shared" si="69"/>
        <v>4</v>
      </c>
      <c r="IB112" s="75">
        <f t="shared" si="108"/>
        <v>99999</v>
      </c>
      <c r="IC112" s="143">
        <f t="shared" si="93"/>
        <v>99999</v>
      </c>
      <c r="ID112" s="75">
        <f t="shared" si="105"/>
        <v>99999</v>
      </c>
      <c r="IE112" s="76">
        <f t="shared" si="94"/>
        <v>99999</v>
      </c>
      <c r="IF112" s="86">
        <f t="shared" si="76"/>
        <v>99999</v>
      </c>
      <c r="IG112" s="88">
        <f t="shared" si="77"/>
        <v>99999</v>
      </c>
      <c r="IH112" s="30">
        <f t="shared" si="95"/>
        <v>99999</v>
      </c>
      <c r="II112" s="55">
        <f t="shared" si="96"/>
        <v>99999</v>
      </c>
      <c r="IJ112" s="133" t="str">
        <f t="shared" si="78"/>
        <v>-</v>
      </c>
      <c r="IL112" s="146"/>
      <c r="IM112" s="146"/>
      <c r="IN112" s="146"/>
      <c r="IO112" s="141">
        <f t="shared" si="70"/>
        <v>99999</v>
      </c>
      <c r="IP112" s="75">
        <f t="shared" si="71"/>
        <v>99999</v>
      </c>
      <c r="IQ112" s="387" t="str">
        <f t="shared" si="109"/>
        <v>-</v>
      </c>
      <c r="IR112" s="142">
        <f t="shared" si="111"/>
        <v>999999</v>
      </c>
      <c r="IS112" s="146"/>
      <c r="IT112" s="389"/>
      <c r="IU112" s="389"/>
      <c r="IV112" s="146"/>
      <c r="IW112" s="7">
        <v>107</v>
      </c>
      <c r="IX112" s="1" t="str">
        <f t="shared" si="98"/>
        <v/>
      </c>
      <c r="IY112" s="7" t="str">
        <f t="shared" si="99"/>
        <v/>
      </c>
      <c r="IZ112" s="223" t="str" cm="1">
        <f t="array" ref="IZ112">IF(IW112&lt;=$HH$1-1,
IF(IX112&lt;&gt;IX111,
INDEX($M$6:$GP$190,1,IY112+1),INDEX($M$6:$GP$190,MIN(IY112,IY111)+1,MAX(IY112,IY111)+1))+IF(IX112&lt;&gt;IX113,INDEX($M$6:$GP$190,1,IY112+1),0),"")</f>
        <v/>
      </c>
      <c r="JA112" s="7" t="str">
        <f t="shared" si="100"/>
        <v/>
      </c>
    </row>
    <row r="113" spans="1:261" ht="15" x14ac:dyDescent="0.2">
      <c r="A113" s="216"/>
      <c r="B113" s="1">
        <v>108</v>
      </c>
      <c r="C113" s="188">
        <f t="shared" si="83"/>
        <v>0</v>
      </c>
      <c r="K113" s="7"/>
      <c r="L113" s="291">
        <v>107</v>
      </c>
      <c r="CL113" s="1"/>
      <c r="CM113" s="1"/>
      <c r="CN113" s="1"/>
      <c r="CO113" s="1"/>
      <c r="CP113" s="1"/>
      <c r="CQ113" s="1"/>
      <c r="CR113" s="1"/>
      <c r="CS113" s="1"/>
      <c r="CT113" s="1"/>
      <c r="DE113" s="1"/>
      <c r="DF113" s="1"/>
      <c r="DG113" s="1"/>
      <c r="DH113" s="1"/>
      <c r="DI113" s="1"/>
      <c r="DJ113" s="1"/>
      <c r="DK113" s="1"/>
      <c r="DL113" s="1"/>
      <c r="DM113" s="1"/>
      <c r="DN113" s="1"/>
      <c r="DO113" s="31"/>
      <c r="DP113" s="31" t="s">
        <v>11</v>
      </c>
      <c r="DQ113" s="183">
        <v>99999</v>
      </c>
      <c r="DR113" s="183">
        <v>99999</v>
      </c>
      <c r="DS113" s="183">
        <v>99999</v>
      </c>
      <c r="DT113" s="183">
        <v>99999</v>
      </c>
      <c r="DU113" s="183">
        <v>99999</v>
      </c>
      <c r="DV113" s="183">
        <v>99999</v>
      </c>
      <c r="DW113" s="183">
        <v>99999</v>
      </c>
      <c r="DX113" s="183">
        <v>99999</v>
      </c>
      <c r="DY113" s="183">
        <v>99999</v>
      </c>
      <c r="DZ113" s="183">
        <v>99999</v>
      </c>
      <c r="EA113" s="183">
        <v>99999</v>
      </c>
      <c r="EB113" s="183">
        <v>99999</v>
      </c>
      <c r="EC113" s="183">
        <v>99999</v>
      </c>
      <c r="ED113" s="183">
        <v>99999</v>
      </c>
      <c r="EE113" s="183">
        <v>99999</v>
      </c>
      <c r="EF113" s="183">
        <v>99999</v>
      </c>
      <c r="EG113" s="183">
        <v>99999</v>
      </c>
      <c r="EH113" s="183">
        <v>99999</v>
      </c>
      <c r="EI113" s="183">
        <v>99999</v>
      </c>
      <c r="EJ113" s="183">
        <v>99999</v>
      </c>
      <c r="EK113" s="183">
        <v>99999</v>
      </c>
      <c r="EL113" s="183">
        <v>99999</v>
      </c>
      <c r="EM113" s="183">
        <v>99999</v>
      </c>
      <c r="EN113" s="183">
        <v>99999</v>
      </c>
      <c r="EO113" s="183">
        <v>99999</v>
      </c>
      <c r="EP113" s="183">
        <v>99999</v>
      </c>
      <c r="EQ113" s="183">
        <v>99999</v>
      </c>
      <c r="ER113" s="183">
        <v>99999</v>
      </c>
      <c r="ES113" s="183">
        <v>99999</v>
      </c>
      <c r="ET113" s="183">
        <v>99999</v>
      </c>
      <c r="EU113" s="183">
        <v>99999</v>
      </c>
      <c r="EV113" s="183">
        <v>99999</v>
      </c>
      <c r="EW113" s="183">
        <v>99999</v>
      </c>
      <c r="EX113" s="183">
        <v>99999</v>
      </c>
      <c r="EY113" s="183">
        <v>99999</v>
      </c>
      <c r="EZ113" s="183">
        <v>99999</v>
      </c>
      <c r="FA113" s="183">
        <v>99999</v>
      </c>
      <c r="FB113" s="183">
        <v>99999</v>
      </c>
      <c r="FC113" s="183">
        <v>99999</v>
      </c>
      <c r="FD113" s="183">
        <v>99999</v>
      </c>
      <c r="FE113" s="183">
        <v>99999</v>
      </c>
      <c r="FF113" s="183">
        <v>99999</v>
      </c>
      <c r="FG113" s="183">
        <v>99999</v>
      </c>
      <c r="FH113" s="183">
        <v>99999</v>
      </c>
      <c r="FI113" s="183">
        <v>99999</v>
      </c>
      <c r="FJ113" s="183">
        <v>99999</v>
      </c>
      <c r="FK113" s="183">
        <v>99999</v>
      </c>
      <c r="FL113" s="183">
        <v>99999</v>
      </c>
      <c r="FM113" s="183">
        <v>99999</v>
      </c>
      <c r="FN113" s="183">
        <v>99999</v>
      </c>
      <c r="FO113" s="183">
        <v>99999</v>
      </c>
      <c r="FP113" s="183">
        <v>99999</v>
      </c>
      <c r="FQ113" s="183">
        <v>99999</v>
      </c>
      <c r="FR113" s="183">
        <v>99999</v>
      </c>
      <c r="FS113" s="183">
        <v>99999</v>
      </c>
      <c r="FT113" s="183">
        <v>99999</v>
      </c>
      <c r="FU113" s="183">
        <v>99999</v>
      </c>
      <c r="FV113" s="183">
        <v>99999</v>
      </c>
      <c r="FW113" s="183">
        <v>99999</v>
      </c>
      <c r="FX113" s="183">
        <v>99999</v>
      </c>
      <c r="FY113" s="183">
        <v>99999</v>
      </c>
      <c r="FZ113" s="183">
        <v>99999</v>
      </c>
      <c r="GA113" s="183">
        <v>99999</v>
      </c>
      <c r="GB113" s="183">
        <v>99999</v>
      </c>
      <c r="GC113" s="183">
        <v>99999</v>
      </c>
      <c r="GD113" s="183">
        <v>99999</v>
      </c>
      <c r="GE113" s="183">
        <v>99999</v>
      </c>
      <c r="GF113" s="183">
        <v>99999</v>
      </c>
      <c r="GG113" s="183">
        <v>99999</v>
      </c>
      <c r="GH113" s="183">
        <v>99999</v>
      </c>
      <c r="GI113" s="132">
        <v>99999</v>
      </c>
      <c r="GJ113" s="132">
        <v>99999</v>
      </c>
      <c r="GK113" s="132">
        <v>99999</v>
      </c>
      <c r="GL113" s="132">
        <v>99999</v>
      </c>
      <c r="GM113" s="132">
        <v>99999</v>
      </c>
      <c r="GN113" s="132">
        <v>99999</v>
      </c>
      <c r="GO113" s="132">
        <v>99999</v>
      </c>
      <c r="GP113" s="132">
        <v>99999</v>
      </c>
      <c r="GQ113" s="28">
        <v>107</v>
      </c>
      <c r="GR113" s="128"/>
      <c r="GS113" s="55" t="str">
        <f t="shared" si="106"/>
        <v>NFS</v>
      </c>
      <c r="GT113" s="55" t="str">
        <f t="shared" si="107"/>
        <v/>
      </c>
      <c r="GU113" s="29"/>
      <c r="GV113" s="56" t="str">
        <f t="shared" si="104"/>
        <v>,</v>
      </c>
      <c r="GW113" s="59" t="str">
        <f t="shared" si="102"/>
        <v>,</v>
      </c>
      <c r="GX113" s="29">
        <v>108</v>
      </c>
      <c r="GY113" s="5"/>
      <c r="GZ113" s="87" t="str">
        <f t="shared" si="73"/>
        <v/>
      </c>
      <c r="HA113" s="101" t="str">
        <v>0,0,0,0</v>
      </c>
      <c r="HB113" s="56">
        <f t="shared" si="66"/>
        <v>2</v>
      </c>
      <c r="HC113" s="56">
        <f t="shared" si="67"/>
        <v>4</v>
      </c>
      <c r="HD113" s="55">
        <f t="shared" si="110"/>
        <v>99999</v>
      </c>
      <c r="HE113" s="219">
        <f t="shared" si="87"/>
        <v>99999</v>
      </c>
      <c r="HF113" s="55">
        <f t="shared" si="88"/>
        <v>99999</v>
      </c>
      <c r="HG113" s="108" t="str">
        <f t="shared" si="89"/>
        <v>NFS</v>
      </c>
      <c r="HH113" s="85">
        <f t="shared" si="90"/>
        <v>0</v>
      </c>
      <c r="HI113" s="106" t="str">
        <f t="shared" si="91"/>
        <v/>
      </c>
      <c r="HJ113" s="29">
        <v>108</v>
      </c>
      <c r="HK113" s="85" t="str">
        <f t="shared" si="80"/>
        <v/>
      </c>
      <c r="HL113" s="85" t="str">
        <f t="shared" si="103"/>
        <v/>
      </c>
      <c r="HM113" s="55" t="str" cm="1">
        <f t="array" ref="HM113">IF(HJ113&lt;=$HH$1-1,IF(HK113&lt;&gt;HK112,INDEX($M$6:$GP$190,1,HL113+1),INDEX($M$6:$GP$190,MIN(HL113,HL112)+1,MAX(HL113,HL112)+1))+IF(HK113&lt;&gt;HK114,INDEX($M$6:$GP$190,1,HL113+1),0),"")</f>
        <v/>
      </c>
      <c r="HN113" s="29" t="str">
        <f>IF(HJ113&lt;=$HH$1-1,ROUND(#REF!,3)&amp;","&amp;#REF!,"")</f>
        <v/>
      </c>
      <c r="HO113" s="40"/>
      <c r="HP113" s="40"/>
      <c r="HQ113" s="40"/>
      <c r="HR113" s="40"/>
      <c r="HU113" s="75">
        <v>108</v>
      </c>
      <c r="HV113" s="77" t="str">
        <f t="shared" si="74"/>
        <v/>
      </c>
      <c r="HW113" s="78" t="str">
        <f t="shared" si="75"/>
        <v/>
      </c>
      <c r="HX113" s="88" t="str">
        <f t="shared" si="92"/>
        <v/>
      </c>
      <c r="HY113" s="68" t="str">
        <v>0,0,0,1</v>
      </c>
      <c r="HZ113" s="75">
        <f t="shared" si="68"/>
        <v>2</v>
      </c>
      <c r="IA113" s="75">
        <f t="shared" si="69"/>
        <v>4</v>
      </c>
      <c r="IB113" s="75">
        <f t="shared" si="108"/>
        <v>99999</v>
      </c>
      <c r="IC113" s="143">
        <f t="shared" si="93"/>
        <v>99999</v>
      </c>
      <c r="ID113" s="75">
        <f t="shared" si="105"/>
        <v>99999</v>
      </c>
      <c r="IE113" s="76">
        <f t="shared" si="94"/>
        <v>99999</v>
      </c>
      <c r="IF113" s="86">
        <f t="shared" si="76"/>
        <v>99999</v>
      </c>
      <c r="IG113" s="88">
        <f t="shared" si="77"/>
        <v>99999</v>
      </c>
      <c r="IH113" s="30">
        <f t="shared" si="95"/>
        <v>99999</v>
      </c>
      <c r="II113" s="55">
        <f t="shared" si="96"/>
        <v>99999</v>
      </c>
      <c r="IJ113" s="133" t="str">
        <f t="shared" si="78"/>
        <v>-</v>
      </c>
      <c r="IL113" s="146"/>
      <c r="IM113" s="146"/>
      <c r="IN113" s="146"/>
      <c r="IO113" s="141">
        <f t="shared" si="70"/>
        <v>99999</v>
      </c>
      <c r="IP113" s="75">
        <f t="shared" si="71"/>
        <v>99999</v>
      </c>
      <c r="IQ113" s="387" t="str">
        <f t="shared" si="109"/>
        <v>-</v>
      </c>
      <c r="IR113" s="142">
        <f t="shared" si="111"/>
        <v>999999</v>
      </c>
      <c r="IS113" s="146"/>
      <c r="IT113" s="389"/>
      <c r="IU113" s="389"/>
      <c r="IV113" s="146"/>
      <c r="IW113" s="7">
        <v>108</v>
      </c>
      <c r="IX113" s="1" t="str">
        <f t="shared" si="98"/>
        <v/>
      </c>
      <c r="IY113" s="7" t="str">
        <f t="shared" si="99"/>
        <v/>
      </c>
      <c r="IZ113" s="223" t="str" cm="1">
        <f t="array" ref="IZ113">IF(IW113&lt;=$HH$1-1,
IF(IX113&lt;&gt;IX112,
INDEX($M$6:$GP$190,1,IY113+1),INDEX($M$6:$GP$190,MIN(IY113,IY112)+1,MAX(IY113,IY112)+1))+IF(IX113&lt;&gt;IX114,INDEX($M$6:$GP$190,1,IY113+1),0),"")</f>
        <v/>
      </c>
      <c r="JA113" s="7" t="str">
        <f t="shared" si="100"/>
        <v/>
      </c>
    </row>
    <row r="114" spans="1:261" ht="15" x14ac:dyDescent="0.2">
      <c r="A114" s="216"/>
      <c r="B114" s="1">
        <v>109</v>
      </c>
      <c r="C114" s="188">
        <f t="shared" si="83"/>
        <v>0</v>
      </c>
      <c r="K114" s="7"/>
      <c r="L114" s="291">
        <v>108</v>
      </c>
      <c r="CL114" s="1"/>
      <c r="CM114" s="1"/>
      <c r="CN114" s="1"/>
      <c r="CO114" s="1"/>
      <c r="CP114" s="1"/>
      <c r="CQ114" s="1"/>
      <c r="CR114" s="1"/>
      <c r="CS114" s="1"/>
      <c r="CT114" s="1"/>
      <c r="DE114" s="1"/>
      <c r="DF114" s="1"/>
      <c r="DG114" s="1"/>
      <c r="DH114" s="1"/>
      <c r="DI114" s="1"/>
      <c r="DJ114" s="1"/>
      <c r="DK114" s="1"/>
      <c r="DL114" s="1"/>
      <c r="DM114" s="1"/>
      <c r="DN114" s="1"/>
      <c r="DO114" s="1"/>
      <c r="DP114" s="31"/>
      <c r="DQ114" s="31" t="s">
        <v>11</v>
      </c>
      <c r="DR114" s="183">
        <v>99999</v>
      </c>
      <c r="DS114" s="183">
        <v>99999</v>
      </c>
      <c r="DT114" s="183">
        <v>99999</v>
      </c>
      <c r="DU114" s="183">
        <v>99999</v>
      </c>
      <c r="DV114" s="183">
        <v>99999</v>
      </c>
      <c r="DW114" s="183">
        <v>99999</v>
      </c>
      <c r="DX114" s="183">
        <v>99999</v>
      </c>
      <c r="DY114" s="183">
        <v>99999</v>
      </c>
      <c r="DZ114" s="183">
        <v>99999</v>
      </c>
      <c r="EA114" s="183">
        <v>99999</v>
      </c>
      <c r="EB114" s="183">
        <v>99999</v>
      </c>
      <c r="EC114" s="183">
        <v>99999</v>
      </c>
      <c r="ED114" s="183">
        <v>99999</v>
      </c>
      <c r="EE114" s="183">
        <v>99999</v>
      </c>
      <c r="EF114" s="183">
        <v>99999</v>
      </c>
      <c r="EG114" s="183">
        <v>99999</v>
      </c>
      <c r="EH114" s="183">
        <v>99999</v>
      </c>
      <c r="EI114" s="183">
        <v>99999</v>
      </c>
      <c r="EJ114" s="183">
        <v>99999</v>
      </c>
      <c r="EK114" s="183">
        <v>99999</v>
      </c>
      <c r="EL114" s="183">
        <v>99999</v>
      </c>
      <c r="EM114" s="183">
        <v>99999</v>
      </c>
      <c r="EN114" s="183">
        <v>99999</v>
      </c>
      <c r="EO114" s="183">
        <v>99999</v>
      </c>
      <c r="EP114" s="183">
        <v>99999</v>
      </c>
      <c r="EQ114" s="183">
        <v>99999</v>
      </c>
      <c r="ER114" s="183">
        <v>99999</v>
      </c>
      <c r="ES114" s="183">
        <v>99999</v>
      </c>
      <c r="ET114" s="183">
        <v>99999</v>
      </c>
      <c r="EU114" s="183">
        <v>99999</v>
      </c>
      <c r="EV114" s="183">
        <v>99999</v>
      </c>
      <c r="EW114" s="183">
        <v>99999</v>
      </c>
      <c r="EX114" s="183">
        <v>99999</v>
      </c>
      <c r="EY114" s="183">
        <v>99999</v>
      </c>
      <c r="EZ114" s="183">
        <v>99999</v>
      </c>
      <c r="FA114" s="183">
        <v>99999</v>
      </c>
      <c r="FB114" s="183">
        <v>99999</v>
      </c>
      <c r="FC114" s="183">
        <v>99999</v>
      </c>
      <c r="FD114" s="183">
        <v>99999</v>
      </c>
      <c r="FE114" s="183">
        <v>99999</v>
      </c>
      <c r="FF114" s="183">
        <v>99999</v>
      </c>
      <c r="FG114" s="183">
        <v>99999</v>
      </c>
      <c r="FH114" s="183">
        <v>99999</v>
      </c>
      <c r="FI114" s="183">
        <v>99999</v>
      </c>
      <c r="FJ114" s="183">
        <v>99999</v>
      </c>
      <c r="FK114" s="183">
        <v>99999</v>
      </c>
      <c r="FL114" s="183">
        <v>99999</v>
      </c>
      <c r="FM114" s="183">
        <v>99999</v>
      </c>
      <c r="FN114" s="183">
        <v>99999</v>
      </c>
      <c r="FO114" s="183">
        <v>99999</v>
      </c>
      <c r="FP114" s="183">
        <v>99999</v>
      </c>
      <c r="FQ114" s="183">
        <v>99999</v>
      </c>
      <c r="FR114" s="183">
        <v>99999</v>
      </c>
      <c r="FS114" s="183">
        <v>99999</v>
      </c>
      <c r="FT114" s="183">
        <v>99999</v>
      </c>
      <c r="FU114" s="183">
        <v>99999</v>
      </c>
      <c r="FV114" s="183">
        <v>99999</v>
      </c>
      <c r="FW114" s="183">
        <v>99999</v>
      </c>
      <c r="FX114" s="183">
        <v>99999</v>
      </c>
      <c r="FY114" s="183">
        <v>99999</v>
      </c>
      <c r="FZ114" s="183">
        <v>99999</v>
      </c>
      <c r="GA114" s="183">
        <v>99999</v>
      </c>
      <c r="GB114" s="183">
        <v>99999</v>
      </c>
      <c r="GC114" s="183">
        <v>99999</v>
      </c>
      <c r="GD114" s="183">
        <v>99999</v>
      </c>
      <c r="GE114" s="183">
        <v>99999</v>
      </c>
      <c r="GF114" s="183">
        <v>99999</v>
      </c>
      <c r="GG114" s="183">
        <v>99999</v>
      </c>
      <c r="GH114" s="183">
        <v>99999</v>
      </c>
      <c r="GI114" s="132">
        <v>99999</v>
      </c>
      <c r="GJ114" s="132">
        <v>99999</v>
      </c>
      <c r="GK114" s="132">
        <v>99999</v>
      </c>
      <c r="GL114" s="132">
        <v>99999</v>
      </c>
      <c r="GM114" s="132">
        <v>99999</v>
      </c>
      <c r="GN114" s="132">
        <v>99999</v>
      </c>
      <c r="GO114" s="132">
        <v>99999</v>
      </c>
      <c r="GP114" s="132">
        <v>99999</v>
      </c>
      <c r="GQ114" s="28">
        <v>108</v>
      </c>
      <c r="GR114" s="128"/>
      <c r="GS114" s="55" t="str">
        <f t="shared" si="106"/>
        <v>NFS</v>
      </c>
      <c r="GT114" s="55" t="str">
        <f t="shared" si="107"/>
        <v/>
      </c>
      <c r="GU114" s="29"/>
      <c r="GV114" s="56" t="str">
        <f t="shared" si="104"/>
        <v>,</v>
      </c>
      <c r="GW114" s="59" t="str">
        <f t="shared" si="102"/>
        <v>,</v>
      </c>
      <c r="GX114" s="29">
        <v>109</v>
      </c>
      <c r="GY114" s="5"/>
      <c r="GZ114" s="87" t="str">
        <f t="shared" si="73"/>
        <v/>
      </c>
      <c r="HA114" s="101" t="str">
        <v>0,0,0,0</v>
      </c>
      <c r="HB114" s="56">
        <f t="shared" si="66"/>
        <v>2</v>
      </c>
      <c r="HC114" s="56">
        <f t="shared" si="67"/>
        <v>4</v>
      </c>
      <c r="HD114" s="55">
        <f t="shared" si="110"/>
        <v>99999</v>
      </c>
      <c r="HE114" s="219">
        <f t="shared" si="87"/>
        <v>99999</v>
      </c>
      <c r="HF114" s="55">
        <f t="shared" si="88"/>
        <v>99999</v>
      </c>
      <c r="HG114" s="108" t="str">
        <f t="shared" si="89"/>
        <v>NFS</v>
      </c>
      <c r="HH114" s="85">
        <f t="shared" si="90"/>
        <v>0</v>
      </c>
      <c r="HI114" s="106" t="str">
        <f t="shared" si="91"/>
        <v/>
      </c>
      <c r="HJ114" s="29">
        <v>109</v>
      </c>
      <c r="HK114" s="85" t="str">
        <f t="shared" si="80"/>
        <v/>
      </c>
      <c r="HL114" s="85" t="str">
        <f t="shared" si="103"/>
        <v/>
      </c>
      <c r="HM114" s="55" t="str" cm="1">
        <f t="array" ref="HM114">IF(HJ114&lt;=$HH$1-1,IF(HK114&lt;&gt;HK113,INDEX($M$6:$GP$190,1,HL114+1),INDEX($M$6:$GP$190,MIN(HL114,HL113)+1,MAX(HL114,HL113)+1))+IF(HK114&lt;&gt;HK115,INDEX($M$6:$GP$190,1,HL114+1),0),"")</f>
        <v/>
      </c>
      <c r="HN114" s="29" t="str">
        <f>IF(HJ114&lt;=$HH$1-1,ROUND(#REF!,3)&amp;","&amp;#REF!,"")</f>
        <v/>
      </c>
      <c r="HO114" s="40"/>
      <c r="HP114" s="40"/>
      <c r="HQ114" s="40"/>
      <c r="HR114" s="40"/>
      <c r="HU114" s="75">
        <v>109</v>
      </c>
      <c r="HV114" s="77" t="str">
        <f t="shared" si="74"/>
        <v/>
      </c>
      <c r="HW114" s="78" t="str">
        <f t="shared" si="75"/>
        <v/>
      </c>
      <c r="HX114" s="88" t="str">
        <f t="shared" si="92"/>
        <v/>
      </c>
      <c r="HY114" s="68" t="str">
        <v>0,0,0,1</v>
      </c>
      <c r="HZ114" s="75">
        <f t="shared" si="68"/>
        <v>2</v>
      </c>
      <c r="IA114" s="75">
        <f t="shared" si="69"/>
        <v>4</v>
      </c>
      <c r="IB114" s="75">
        <f t="shared" si="108"/>
        <v>99999</v>
      </c>
      <c r="IC114" s="143">
        <f t="shared" si="93"/>
        <v>99999</v>
      </c>
      <c r="ID114" s="75">
        <f t="shared" si="105"/>
        <v>99999</v>
      </c>
      <c r="IE114" s="76">
        <f t="shared" si="94"/>
        <v>99999</v>
      </c>
      <c r="IF114" s="86">
        <f t="shared" si="76"/>
        <v>99999</v>
      </c>
      <c r="IG114" s="88">
        <f t="shared" si="77"/>
        <v>99999</v>
      </c>
      <c r="IH114" s="30">
        <f t="shared" si="95"/>
        <v>99999</v>
      </c>
      <c r="II114" s="55">
        <f t="shared" si="96"/>
        <v>99999</v>
      </c>
      <c r="IJ114" s="133" t="str">
        <f t="shared" si="78"/>
        <v>-</v>
      </c>
      <c r="IL114" s="146"/>
      <c r="IM114" s="146"/>
      <c r="IN114" s="146"/>
      <c r="IO114" s="141">
        <f t="shared" si="70"/>
        <v>99999</v>
      </c>
      <c r="IP114" s="75">
        <f t="shared" si="71"/>
        <v>99999</v>
      </c>
      <c r="IQ114" s="387" t="str">
        <f t="shared" si="109"/>
        <v>-</v>
      </c>
      <c r="IR114" s="142">
        <f t="shared" si="111"/>
        <v>999999</v>
      </c>
      <c r="IS114" s="146"/>
      <c r="IT114" s="389"/>
      <c r="IU114" s="389"/>
      <c r="IV114" s="146"/>
      <c r="IW114" s="7">
        <v>109</v>
      </c>
      <c r="IX114" s="1" t="str">
        <f t="shared" si="98"/>
        <v/>
      </c>
      <c r="IY114" s="7" t="str">
        <f t="shared" si="99"/>
        <v/>
      </c>
      <c r="IZ114" s="223" t="str" cm="1">
        <f t="array" ref="IZ114">IF(IW114&lt;=$HH$1-1,
IF(IX114&lt;&gt;IX113,
INDEX($M$6:$GP$190,1,IY114+1),INDEX($M$6:$GP$190,MIN(IY114,IY113)+1,MAX(IY114,IY113)+1))+IF(IX114&lt;&gt;IX115,INDEX($M$6:$GP$190,1,IY114+1),0),"")</f>
        <v/>
      </c>
      <c r="JA114" s="7" t="str">
        <f t="shared" si="100"/>
        <v/>
      </c>
    </row>
    <row r="115" spans="1:261" ht="15" x14ac:dyDescent="0.2">
      <c r="A115" s="216"/>
      <c r="B115" s="1">
        <v>110</v>
      </c>
      <c r="C115" s="188">
        <f t="shared" si="83"/>
        <v>0</v>
      </c>
      <c r="K115" s="7"/>
      <c r="L115" s="291">
        <v>109</v>
      </c>
      <c r="CL115" s="1"/>
      <c r="CM115" s="1"/>
      <c r="CN115" s="1"/>
      <c r="CO115" s="1"/>
      <c r="CP115" s="1"/>
      <c r="CQ115" s="1"/>
      <c r="CR115" s="1"/>
      <c r="CS115" s="1"/>
      <c r="CT115" s="1"/>
      <c r="DE115" s="1"/>
      <c r="DF115" s="1"/>
      <c r="DG115" s="1"/>
      <c r="DH115" s="1"/>
      <c r="DI115" s="1"/>
      <c r="DJ115" s="1"/>
      <c r="DK115" s="1"/>
      <c r="DL115" s="1"/>
      <c r="DM115" s="1"/>
      <c r="DN115" s="1"/>
      <c r="DO115" s="1"/>
      <c r="DP115" s="1"/>
      <c r="DQ115" s="31"/>
      <c r="DR115" s="31" t="s">
        <v>11</v>
      </c>
      <c r="DS115" s="183">
        <v>99999</v>
      </c>
      <c r="DT115" s="183">
        <v>99999</v>
      </c>
      <c r="DU115" s="183">
        <v>99999</v>
      </c>
      <c r="DV115" s="183">
        <v>99999</v>
      </c>
      <c r="DW115" s="183">
        <v>99999</v>
      </c>
      <c r="DX115" s="183">
        <v>99999</v>
      </c>
      <c r="DY115" s="183">
        <v>99999</v>
      </c>
      <c r="DZ115" s="183">
        <v>99999</v>
      </c>
      <c r="EA115" s="183">
        <v>99999</v>
      </c>
      <c r="EB115" s="183">
        <v>99999</v>
      </c>
      <c r="EC115" s="183">
        <v>99999</v>
      </c>
      <c r="ED115" s="183">
        <v>99999</v>
      </c>
      <c r="EE115" s="183">
        <v>99999</v>
      </c>
      <c r="EF115" s="183">
        <v>99999</v>
      </c>
      <c r="EG115" s="183">
        <v>99999</v>
      </c>
      <c r="EH115" s="183">
        <v>99999</v>
      </c>
      <c r="EI115" s="183">
        <v>99999</v>
      </c>
      <c r="EJ115" s="183">
        <v>99999</v>
      </c>
      <c r="EK115" s="183">
        <v>99999</v>
      </c>
      <c r="EL115" s="183">
        <v>99999</v>
      </c>
      <c r="EM115" s="183">
        <v>99999</v>
      </c>
      <c r="EN115" s="183">
        <v>99999</v>
      </c>
      <c r="EO115" s="183">
        <v>99999</v>
      </c>
      <c r="EP115" s="183">
        <v>99999</v>
      </c>
      <c r="EQ115" s="183">
        <v>99999</v>
      </c>
      <c r="ER115" s="183">
        <v>99999</v>
      </c>
      <c r="ES115" s="183">
        <v>99999</v>
      </c>
      <c r="ET115" s="183">
        <v>99999</v>
      </c>
      <c r="EU115" s="183">
        <v>99999</v>
      </c>
      <c r="EV115" s="183">
        <v>99999</v>
      </c>
      <c r="EW115" s="183">
        <v>99999</v>
      </c>
      <c r="EX115" s="183">
        <v>99999</v>
      </c>
      <c r="EY115" s="183">
        <v>99999</v>
      </c>
      <c r="EZ115" s="183">
        <v>99999</v>
      </c>
      <c r="FA115" s="183">
        <v>99999</v>
      </c>
      <c r="FB115" s="183">
        <v>99999</v>
      </c>
      <c r="FC115" s="183">
        <v>99999</v>
      </c>
      <c r="FD115" s="183">
        <v>99999</v>
      </c>
      <c r="FE115" s="183">
        <v>99999</v>
      </c>
      <c r="FF115" s="183">
        <v>99999</v>
      </c>
      <c r="FG115" s="183">
        <v>99999</v>
      </c>
      <c r="FH115" s="183">
        <v>99999</v>
      </c>
      <c r="FI115" s="183">
        <v>99999</v>
      </c>
      <c r="FJ115" s="183">
        <v>99999</v>
      </c>
      <c r="FK115" s="183">
        <v>99999</v>
      </c>
      <c r="FL115" s="183">
        <v>99999</v>
      </c>
      <c r="FM115" s="183">
        <v>99999</v>
      </c>
      <c r="FN115" s="183">
        <v>99999</v>
      </c>
      <c r="FO115" s="183">
        <v>99999</v>
      </c>
      <c r="FP115" s="183">
        <v>99999</v>
      </c>
      <c r="FQ115" s="183">
        <v>99999</v>
      </c>
      <c r="FR115" s="183">
        <v>99999</v>
      </c>
      <c r="FS115" s="183">
        <v>99999</v>
      </c>
      <c r="FT115" s="183">
        <v>99999</v>
      </c>
      <c r="FU115" s="183">
        <v>99999</v>
      </c>
      <c r="FV115" s="183">
        <v>99999</v>
      </c>
      <c r="FW115" s="183">
        <v>99999</v>
      </c>
      <c r="FX115" s="183">
        <v>99999</v>
      </c>
      <c r="FY115" s="183">
        <v>99999</v>
      </c>
      <c r="FZ115" s="183">
        <v>99999</v>
      </c>
      <c r="GA115" s="183">
        <v>99999</v>
      </c>
      <c r="GB115" s="183">
        <v>99999</v>
      </c>
      <c r="GC115" s="183">
        <v>99999</v>
      </c>
      <c r="GD115" s="183">
        <v>99999</v>
      </c>
      <c r="GE115" s="183">
        <v>99999</v>
      </c>
      <c r="GF115" s="183">
        <v>99999</v>
      </c>
      <c r="GG115" s="183">
        <v>99999</v>
      </c>
      <c r="GH115" s="183">
        <v>99999</v>
      </c>
      <c r="GI115" s="132">
        <v>99999</v>
      </c>
      <c r="GJ115" s="132">
        <v>99999</v>
      </c>
      <c r="GK115" s="132">
        <v>99999</v>
      </c>
      <c r="GL115" s="132">
        <v>99999</v>
      </c>
      <c r="GM115" s="132">
        <v>99999</v>
      </c>
      <c r="GN115" s="132">
        <v>99999</v>
      </c>
      <c r="GO115" s="132">
        <v>99999</v>
      </c>
      <c r="GP115" s="132">
        <v>99999</v>
      </c>
      <c r="GQ115" s="28">
        <v>109</v>
      </c>
      <c r="GR115" s="128"/>
      <c r="GS115" s="55" t="str">
        <f t="shared" si="106"/>
        <v>NFS</v>
      </c>
      <c r="GT115" s="55" t="str">
        <f t="shared" si="107"/>
        <v/>
      </c>
      <c r="GU115" s="29"/>
      <c r="GV115" s="56" t="str">
        <f t="shared" si="104"/>
        <v>,</v>
      </c>
      <c r="GW115" s="59" t="str">
        <f t="shared" si="102"/>
        <v>,</v>
      </c>
      <c r="GX115" s="29">
        <v>110</v>
      </c>
      <c r="GY115" s="5"/>
      <c r="GZ115" s="87" t="str">
        <f t="shared" si="73"/>
        <v/>
      </c>
      <c r="HA115" s="101" t="str">
        <v>0,0,0,0</v>
      </c>
      <c r="HB115" s="56">
        <f t="shared" si="66"/>
        <v>2</v>
      </c>
      <c r="HC115" s="56">
        <f t="shared" si="67"/>
        <v>4</v>
      </c>
      <c r="HD115" s="55">
        <f t="shared" si="110"/>
        <v>99999</v>
      </c>
      <c r="HE115" s="219">
        <f t="shared" si="87"/>
        <v>99999</v>
      </c>
      <c r="HF115" s="55">
        <f t="shared" si="88"/>
        <v>99999</v>
      </c>
      <c r="HG115" s="108" t="str">
        <f t="shared" si="89"/>
        <v>NFS</v>
      </c>
      <c r="HH115" s="85">
        <f t="shared" si="90"/>
        <v>0</v>
      </c>
      <c r="HI115" s="106" t="str">
        <f t="shared" si="91"/>
        <v/>
      </c>
      <c r="HJ115" s="29">
        <v>110</v>
      </c>
      <c r="HK115" s="85" t="str">
        <f t="shared" si="80"/>
        <v/>
      </c>
      <c r="HL115" s="85" t="str">
        <f t="shared" si="103"/>
        <v/>
      </c>
      <c r="HM115" s="55" t="str" cm="1">
        <f t="array" ref="HM115">IF(HJ115&lt;=$HH$1-1,IF(HK115&lt;&gt;HK114,INDEX($M$6:$GP$190,1,HL115+1),INDEX($M$6:$GP$190,MIN(HL115,HL114)+1,MAX(HL115,HL114)+1))+IF(HK115&lt;&gt;HK116,INDEX($M$6:$GP$190,1,HL115+1),0),"")</f>
        <v/>
      </c>
      <c r="HN115" s="29" t="str">
        <f>IF(HJ115&lt;=$HH$1-1,ROUND(#REF!,3)&amp;","&amp;#REF!,"")</f>
        <v/>
      </c>
      <c r="HO115" s="40"/>
      <c r="HP115" s="40"/>
      <c r="HQ115" s="40"/>
      <c r="HR115" s="40"/>
      <c r="HU115" s="75">
        <v>110</v>
      </c>
      <c r="HV115" s="77" t="str">
        <f t="shared" si="74"/>
        <v/>
      </c>
      <c r="HW115" s="78" t="str">
        <f t="shared" si="75"/>
        <v/>
      </c>
      <c r="HX115" s="88" t="str">
        <f t="shared" si="92"/>
        <v/>
      </c>
      <c r="HY115" s="68" t="str">
        <v>0,0,0,1</v>
      </c>
      <c r="HZ115" s="75">
        <f t="shared" si="68"/>
        <v>2</v>
      </c>
      <c r="IA115" s="75">
        <f t="shared" si="69"/>
        <v>4</v>
      </c>
      <c r="IB115" s="75">
        <f t="shared" si="108"/>
        <v>99999</v>
      </c>
      <c r="IC115" s="143">
        <f t="shared" si="93"/>
        <v>99999</v>
      </c>
      <c r="ID115" s="75">
        <f t="shared" si="105"/>
        <v>99999</v>
      </c>
      <c r="IE115" s="76">
        <f t="shared" si="94"/>
        <v>99999</v>
      </c>
      <c r="IF115" s="86">
        <f t="shared" si="76"/>
        <v>99999</v>
      </c>
      <c r="IG115" s="88">
        <f t="shared" si="77"/>
        <v>99999</v>
      </c>
      <c r="IH115" s="30">
        <f t="shared" si="95"/>
        <v>99999</v>
      </c>
      <c r="II115" s="55">
        <f t="shared" si="96"/>
        <v>99999</v>
      </c>
      <c r="IJ115" s="133" t="str">
        <f t="shared" si="78"/>
        <v>-</v>
      </c>
      <c r="IL115" s="146"/>
      <c r="IM115" s="146"/>
      <c r="IN115" s="146"/>
      <c r="IO115" s="141">
        <f t="shared" si="70"/>
        <v>99999</v>
      </c>
      <c r="IP115" s="75">
        <f t="shared" si="71"/>
        <v>99999</v>
      </c>
      <c r="IQ115" s="387" t="str">
        <f t="shared" si="109"/>
        <v>-</v>
      </c>
      <c r="IR115" s="142">
        <f t="shared" si="111"/>
        <v>999999</v>
      </c>
      <c r="IS115" s="146"/>
      <c r="IT115" s="389"/>
      <c r="IU115" s="389"/>
      <c r="IV115" s="146"/>
      <c r="IW115" s="7">
        <v>110</v>
      </c>
      <c r="IX115" s="1" t="str">
        <f t="shared" si="98"/>
        <v/>
      </c>
      <c r="IY115" s="7" t="str">
        <f t="shared" si="99"/>
        <v/>
      </c>
      <c r="IZ115" s="223" t="str" cm="1">
        <f t="array" ref="IZ115">IF(IW115&lt;=$HH$1-1,
IF(IX115&lt;&gt;IX114,
INDEX($M$6:$GP$190,1,IY115+1),INDEX($M$6:$GP$190,MIN(IY115,IY114)+1,MAX(IY115,IY114)+1))+IF(IX115&lt;&gt;IX116,INDEX($M$6:$GP$190,1,IY115+1),0),"")</f>
        <v/>
      </c>
      <c r="JA115" s="7" t="str">
        <f t="shared" si="100"/>
        <v/>
      </c>
    </row>
    <row r="116" spans="1:261" ht="15" x14ac:dyDescent="0.2">
      <c r="A116" s="216"/>
      <c r="B116" s="1">
        <v>111</v>
      </c>
      <c r="C116" s="188">
        <f t="shared" si="83"/>
        <v>0</v>
      </c>
      <c r="K116" s="7"/>
      <c r="L116" s="291">
        <v>110</v>
      </c>
      <c r="CL116" s="1"/>
      <c r="CM116" s="1"/>
      <c r="CN116" s="1"/>
      <c r="CO116" s="1"/>
      <c r="CP116" s="1"/>
      <c r="CQ116" s="1"/>
      <c r="CR116" s="1"/>
      <c r="CS116" s="1"/>
      <c r="CT116" s="1"/>
      <c r="DE116" s="1"/>
      <c r="DF116" s="1"/>
      <c r="DG116" s="1"/>
      <c r="DH116" s="1"/>
      <c r="DI116" s="1"/>
      <c r="DJ116" s="1"/>
      <c r="DK116" s="1"/>
      <c r="DL116" s="1"/>
      <c r="DM116" s="1"/>
      <c r="DN116" s="1"/>
      <c r="DO116" s="1"/>
      <c r="DP116" s="1"/>
      <c r="DQ116" s="1"/>
      <c r="DR116" s="31"/>
      <c r="DS116" s="31" t="s">
        <v>11</v>
      </c>
      <c r="DT116" s="183">
        <v>99999</v>
      </c>
      <c r="DU116" s="183">
        <v>99999</v>
      </c>
      <c r="DV116" s="183">
        <v>99999</v>
      </c>
      <c r="DW116" s="183">
        <v>99999</v>
      </c>
      <c r="DX116" s="183">
        <v>99999</v>
      </c>
      <c r="DY116" s="183">
        <v>99999</v>
      </c>
      <c r="DZ116" s="183">
        <v>99999</v>
      </c>
      <c r="EA116" s="183">
        <v>99999</v>
      </c>
      <c r="EB116" s="183">
        <v>99999</v>
      </c>
      <c r="EC116" s="183">
        <v>99999</v>
      </c>
      <c r="ED116" s="183">
        <v>99999</v>
      </c>
      <c r="EE116" s="183">
        <v>99999</v>
      </c>
      <c r="EF116" s="183">
        <v>99999</v>
      </c>
      <c r="EG116" s="183">
        <v>99999</v>
      </c>
      <c r="EH116" s="183">
        <v>99999</v>
      </c>
      <c r="EI116" s="183">
        <v>99999</v>
      </c>
      <c r="EJ116" s="183">
        <v>99999</v>
      </c>
      <c r="EK116" s="183">
        <v>99999</v>
      </c>
      <c r="EL116" s="183">
        <v>99999</v>
      </c>
      <c r="EM116" s="183">
        <v>99999</v>
      </c>
      <c r="EN116" s="183">
        <v>99999</v>
      </c>
      <c r="EO116" s="183">
        <v>99999</v>
      </c>
      <c r="EP116" s="183">
        <v>99999</v>
      </c>
      <c r="EQ116" s="183">
        <v>99999</v>
      </c>
      <c r="ER116" s="183">
        <v>99999</v>
      </c>
      <c r="ES116" s="183">
        <v>99999</v>
      </c>
      <c r="ET116" s="183">
        <v>99999</v>
      </c>
      <c r="EU116" s="183">
        <v>99999</v>
      </c>
      <c r="EV116" s="183">
        <v>99999</v>
      </c>
      <c r="EW116" s="183">
        <v>99999</v>
      </c>
      <c r="EX116" s="183">
        <v>99999</v>
      </c>
      <c r="EY116" s="183">
        <v>99999</v>
      </c>
      <c r="EZ116" s="183">
        <v>99999</v>
      </c>
      <c r="FA116" s="183">
        <v>99999</v>
      </c>
      <c r="FB116" s="183">
        <v>99999</v>
      </c>
      <c r="FC116" s="183">
        <v>99999</v>
      </c>
      <c r="FD116" s="183">
        <v>99999</v>
      </c>
      <c r="FE116" s="183">
        <v>99999</v>
      </c>
      <c r="FF116" s="183">
        <v>99999</v>
      </c>
      <c r="FG116" s="183">
        <v>99999</v>
      </c>
      <c r="FH116" s="183">
        <v>99999</v>
      </c>
      <c r="FI116" s="183">
        <v>99999</v>
      </c>
      <c r="FJ116" s="183">
        <v>99999</v>
      </c>
      <c r="FK116" s="183">
        <v>99999</v>
      </c>
      <c r="FL116" s="183">
        <v>99999</v>
      </c>
      <c r="FM116" s="183">
        <v>99999</v>
      </c>
      <c r="FN116" s="183">
        <v>99999</v>
      </c>
      <c r="FO116" s="183">
        <v>99999</v>
      </c>
      <c r="FP116" s="183">
        <v>99999</v>
      </c>
      <c r="FQ116" s="183">
        <v>99999</v>
      </c>
      <c r="FR116" s="183">
        <v>99999</v>
      </c>
      <c r="FS116" s="183">
        <v>99999</v>
      </c>
      <c r="FT116" s="183">
        <v>99999</v>
      </c>
      <c r="FU116" s="183">
        <v>99999</v>
      </c>
      <c r="FV116" s="183">
        <v>99999</v>
      </c>
      <c r="FW116" s="183">
        <v>99999</v>
      </c>
      <c r="FX116" s="183">
        <v>99999</v>
      </c>
      <c r="FY116" s="183">
        <v>99999</v>
      </c>
      <c r="FZ116" s="183">
        <v>99999</v>
      </c>
      <c r="GA116" s="183">
        <v>99999</v>
      </c>
      <c r="GB116" s="183">
        <v>99999</v>
      </c>
      <c r="GC116" s="183">
        <v>99999</v>
      </c>
      <c r="GD116" s="183">
        <v>99999</v>
      </c>
      <c r="GE116" s="183">
        <v>99999</v>
      </c>
      <c r="GF116" s="183">
        <v>99999</v>
      </c>
      <c r="GG116" s="183">
        <v>99999</v>
      </c>
      <c r="GH116" s="183">
        <v>99999</v>
      </c>
      <c r="GI116" s="132">
        <v>99999</v>
      </c>
      <c r="GJ116" s="132">
        <v>99999</v>
      </c>
      <c r="GK116" s="132">
        <v>99999</v>
      </c>
      <c r="GL116" s="132">
        <v>99999</v>
      </c>
      <c r="GM116" s="132">
        <v>99999</v>
      </c>
      <c r="GN116" s="132">
        <v>99999</v>
      </c>
      <c r="GO116" s="132">
        <v>99999</v>
      </c>
      <c r="GP116" s="132">
        <v>99999</v>
      </c>
      <c r="GQ116" s="28">
        <v>110</v>
      </c>
      <c r="GR116" s="128"/>
      <c r="GS116" s="55" t="str">
        <f t="shared" si="106"/>
        <v>NFS</v>
      </c>
      <c r="GT116" s="55" t="str">
        <f t="shared" si="107"/>
        <v/>
      </c>
      <c r="GU116" s="29"/>
      <c r="GV116" s="56" t="str">
        <f t="shared" si="104"/>
        <v>,</v>
      </c>
      <c r="GW116" s="59" t="str">
        <f t="shared" si="102"/>
        <v>,</v>
      </c>
      <c r="GX116" s="29">
        <v>111</v>
      </c>
      <c r="GY116" s="5"/>
      <c r="GZ116" s="87" t="str">
        <f t="shared" si="73"/>
        <v/>
      </c>
      <c r="HA116" s="101" t="str">
        <v>0,0,0,0</v>
      </c>
      <c r="HB116" s="56">
        <f t="shared" si="66"/>
        <v>2</v>
      </c>
      <c r="HC116" s="56">
        <f t="shared" si="67"/>
        <v>4</v>
      </c>
      <c r="HD116" s="55">
        <f t="shared" si="110"/>
        <v>99999</v>
      </c>
      <c r="HE116" s="219">
        <f t="shared" si="87"/>
        <v>99999</v>
      </c>
      <c r="HF116" s="55">
        <f t="shared" si="88"/>
        <v>99999</v>
      </c>
      <c r="HG116" s="108" t="str">
        <f t="shared" si="89"/>
        <v>NFS</v>
      </c>
      <c r="HH116" s="85">
        <f t="shared" si="90"/>
        <v>0</v>
      </c>
      <c r="HI116" s="106" t="str">
        <f t="shared" si="91"/>
        <v/>
      </c>
      <c r="HJ116" s="29">
        <v>111</v>
      </c>
      <c r="HK116" s="85" t="str">
        <f t="shared" si="80"/>
        <v/>
      </c>
      <c r="HL116" s="85" t="str">
        <f t="shared" si="103"/>
        <v/>
      </c>
      <c r="HM116" s="55" t="str" cm="1">
        <f t="array" ref="HM116">IF(HJ116&lt;=$HH$1-1,IF(HK116&lt;&gt;HK115,INDEX($M$6:$GP$190,1,HL116+1),INDEX($M$6:$GP$190,MIN(HL116,HL115)+1,MAX(HL116,HL115)+1))+IF(HK116&lt;&gt;HK117,INDEX($M$6:$GP$190,1,HL116+1),0),"")</f>
        <v/>
      </c>
      <c r="HN116" s="29" t="str">
        <f>IF(HJ116&lt;=$HH$1-1,ROUND(#REF!,3)&amp;","&amp;#REF!,"")</f>
        <v/>
      </c>
      <c r="HO116" s="40"/>
      <c r="HP116" s="40"/>
      <c r="HQ116" s="40"/>
      <c r="HR116" s="40"/>
      <c r="HU116" s="75">
        <v>111</v>
      </c>
      <c r="HV116" s="77" t="str">
        <f t="shared" si="74"/>
        <v/>
      </c>
      <c r="HW116" s="78" t="str">
        <f t="shared" si="75"/>
        <v/>
      </c>
      <c r="HX116" s="88" t="str">
        <f t="shared" si="92"/>
        <v/>
      </c>
      <c r="HY116" s="68" t="str">
        <v>0,0,0,1</v>
      </c>
      <c r="HZ116" s="75">
        <f t="shared" si="68"/>
        <v>2</v>
      </c>
      <c r="IA116" s="75">
        <f t="shared" si="69"/>
        <v>4</v>
      </c>
      <c r="IB116" s="75">
        <f t="shared" si="108"/>
        <v>99999</v>
      </c>
      <c r="IC116" s="143">
        <f t="shared" si="93"/>
        <v>99999</v>
      </c>
      <c r="ID116" s="75">
        <f t="shared" si="105"/>
        <v>99999</v>
      </c>
      <c r="IE116" s="76">
        <f t="shared" si="94"/>
        <v>99999</v>
      </c>
      <c r="IF116" s="86">
        <f t="shared" si="76"/>
        <v>99999</v>
      </c>
      <c r="IG116" s="88">
        <f t="shared" si="77"/>
        <v>99999</v>
      </c>
      <c r="IH116" s="30">
        <f t="shared" si="95"/>
        <v>99999</v>
      </c>
      <c r="II116" s="55">
        <f t="shared" si="96"/>
        <v>99999</v>
      </c>
      <c r="IJ116" s="133" t="str">
        <f t="shared" si="78"/>
        <v>-</v>
      </c>
      <c r="IL116" s="146"/>
      <c r="IM116" s="146"/>
      <c r="IN116" s="146"/>
      <c r="IO116" s="141">
        <f t="shared" si="70"/>
        <v>99999</v>
      </c>
      <c r="IP116" s="75">
        <f t="shared" si="71"/>
        <v>99999</v>
      </c>
      <c r="IQ116" s="387" t="str">
        <f t="shared" si="109"/>
        <v>-</v>
      </c>
      <c r="IR116" s="142">
        <f t="shared" si="111"/>
        <v>999999</v>
      </c>
      <c r="IS116" s="146"/>
      <c r="IT116" s="389"/>
      <c r="IU116" s="389"/>
      <c r="IV116" s="146"/>
      <c r="IW116" s="7">
        <v>111</v>
      </c>
      <c r="IX116" s="1" t="str">
        <f t="shared" si="98"/>
        <v/>
      </c>
      <c r="IY116" s="7" t="str">
        <f t="shared" si="99"/>
        <v/>
      </c>
      <c r="IZ116" s="223" t="str" cm="1">
        <f t="array" ref="IZ116">IF(IW116&lt;=$HH$1-1,
IF(IX116&lt;&gt;IX115,
INDEX($M$6:$GP$190,1,IY116+1),INDEX($M$6:$GP$190,MIN(IY116,IY115)+1,MAX(IY116,IY115)+1))+IF(IX116&lt;&gt;IX117,INDEX($M$6:$GP$190,1,IY116+1),0),"")</f>
        <v/>
      </c>
      <c r="JA116" s="7" t="str">
        <f t="shared" si="100"/>
        <v/>
      </c>
    </row>
    <row r="117" spans="1:261" ht="15" x14ac:dyDescent="0.2">
      <c r="A117" s="216"/>
      <c r="B117" s="1">
        <v>112</v>
      </c>
      <c r="C117" s="188">
        <f t="shared" si="83"/>
        <v>0</v>
      </c>
      <c r="K117" s="7"/>
      <c r="L117" s="291">
        <v>111</v>
      </c>
      <c r="CL117" s="1"/>
      <c r="CM117" s="1"/>
      <c r="CN117" s="1"/>
      <c r="CO117" s="1"/>
      <c r="CP117" s="1"/>
      <c r="CQ117" s="1"/>
      <c r="CR117" s="1"/>
      <c r="CS117" s="1"/>
      <c r="CT117" s="1"/>
      <c r="DE117" s="1"/>
      <c r="DF117" s="1"/>
      <c r="DG117" s="1"/>
      <c r="DH117" s="1"/>
      <c r="DI117" s="1"/>
      <c r="DJ117" s="1"/>
      <c r="DK117" s="1"/>
      <c r="DL117" s="1"/>
      <c r="DM117" s="1"/>
      <c r="DN117" s="1"/>
      <c r="DO117" s="1"/>
      <c r="DP117" s="1"/>
      <c r="DQ117" s="1"/>
      <c r="DR117" s="1"/>
      <c r="DS117" s="31"/>
      <c r="DT117" s="31" t="s">
        <v>11</v>
      </c>
      <c r="DU117" s="183">
        <v>99999</v>
      </c>
      <c r="DV117" s="183">
        <v>99999</v>
      </c>
      <c r="DW117" s="183">
        <v>99999</v>
      </c>
      <c r="DX117" s="183">
        <v>99999</v>
      </c>
      <c r="DY117" s="183">
        <v>99999</v>
      </c>
      <c r="DZ117" s="183">
        <v>99999</v>
      </c>
      <c r="EA117" s="183">
        <v>99999</v>
      </c>
      <c r="EB117" s="183">
        <v>99999</v>
      </c>
      <c r="EC117" s="183">
        <v>99999</v>
      </c>
      <c r="ED117" s="183">
        <v>99999</v>
      </c>
      <c r="EE117" s="183">
        <v>99999</v>
      </c>
      <c r="EF117" s="183">
        <v>99999</v>
      </c>
      <c r="EG117" s="183">
        <v>99999</v>
      </c>
      <c r="EH117" s="183">
        <v>99999</v>
      </c>
      <c r="EI117" s="183">
        <v>99999</v>
      </c>
      <c r="EJ117" s="183">
        <v>99999</v>
      </c>
      <c r="EK117" s="183">
        <v>99999</v>
      </c>
      <c r="EL117" s="183">
        <v>99999</v>
      </c>
      <c r="EM117" s="183">
        <v>99999</v>
      </c>
      <c r="EN117" s="183">
        <v>99999</v>
      </c>
      <c r="EO117" s="183">
        <v>99999</v>
      </c>
      <c r="EP117" s="183">
        <v>99999</v>
      </c>
      <c r="EQ117" s="183">
        <v>99999</v>
      </c>
      <c r="ER117" s="183">
        <v>99999</v>
      </c>
      <c r="ES117" s="183">
        <v>99999</v>
      </c>
      <c r="ET117" s="183">
        <v>99999</v>
      </c>
      <c r="EU117" s="183">
        <v>99999</v>
      </c>
      <c r="EV117" s="183">
        <v>99999</v>
      </c>
      <c r="EW117" s="183">
        <v>99999</v>
      </c>
      <c r="EX117" s="183">
        <v>99999</v>
      </c>
      <c r="EY117" s="183">
        <v>99999</v>
      </c>
      <c r="EZ117" s="183">
        <v>99999</v>
      </c>
      <c r="FA117" s="183">
        <v>99999</v>
      </c>
      <c r="FB117" s="183">
        <v>99999</v>
      </c>
      <c r="FC117" s="183">
        <v>99999</v>
      </c>
      <c r="FD117" s="183">
        <v>99999</v>
      </c>
      <c r="FE117" s="183">
        <v>99999</v>
      </c>
      <c r="FF117" s="183">
        <v>99999</v>
      </c>
      <c r="FG117" s="183">
        <v>99999</v>
      </c>
      <c r="FH117" s="183">
        <v>99999</v>
      </c>
      <c r="FI117" s="183">
        <v>99999</v>
      </c>
      <c r="FJ117" s="183">
        <v>99999</v>
      </c>
      <c r="FK117" s="183">
        <v>99999</v>
      </c>
      <c r="FL117" s="183">
        <v>99999</v>
      </c>
      <c r="FM117" s="183">
        <v>99999</v>
      </c>
      <c r="FN117" s="183">
        <v>99999</v>
      </c>
      <c r="FO117" s="183">
        <v>99999</v>
      </c>
      <c r="FP117" s="183">
        <v>99999</v>
      </c>
      <c r="FQ117" s="183">
        <v>99999</v>
      </c>
      <c r="FR117" s="183">
        <v>99999</v>
      </c>
      <c r="FS117" s="183">
        <v>99999</v>
      </c>
      <c r="FT117" s="183">
        <v>99999</v>
      </c>
      <c r="FU117" s="183">
        <v>99999</v>
      </c>
      <c r="FV117" s="183">
        <v>99999</v>
      </c>
      <c r="FW117" s="183">
        <v>99999</v>
      </c>
      <c r="FX117" s="183">
        <v>99999</v>
      </c>
      <c r="FY117" s="183">
        <v>99999</v>
      </c>
      <c r="FZ117" s="183">
        <v>99999</v>
      </c>
      <c r="GA117" s="183">
        <v>99999</v>
      </c>
      <c r="GB117" s="183">
        <v>99999</v>
      </c>
      <c r="GC117" s="183">
        <v>99999</v>
      </c>
      <c r="GD117" s="183">
        <v>99999</v>
      </c>
      <c r="GE117" s="183">
        <v>99999</v>
      </c>
      <c r="GF117" s="183">
        <v>99999</v>
      </c>
      <c r="GG117" s="183">
        <v>99999</v>
      </c>
      <c r="GH117" s="183">
        <v>99999</v>
      </c>
      <c r="GI117" s="132">
        <v>99999</v>
      </c>
      <c r="GJ117" s="132">
        <v>99999</v>
      </c>
      <c r="GK117" s="132">
        <v>99999</v>
      </c>
      <c r="GL117" s="132">
        <v>99999</v>
      </c>
      <c r="GM117" s="132">
        <v>99999</v>
      </c>
      <c r="GN117" s="132">
        <v>99999</v>
      </c>
      <c r="GO117" s="132">
        <v>99999</v>
      </c>
      <c r="GP117" s="132">
        <v>99999</v>
      </c>
      <c r="GQ117" s="28">
        <v>111</v>
      </c>
      <c r="GR117" s="128"/>
      <c r="GS117" s="55" t="str">
        <f t="shared" si="106"/>
        <v>NFS</v>
      </c>
      <c r="GT117" s="55" t="str">
        <f t="shared" si="107"/>
        <v/>
      </c>
      <c r="GU117" s="29"/>
      <c r="GV117" s="56" t="str">
        <f t="shared" si="104"/>
        <v>,</v>
      </c>
      <c r="GW117" s="59" t="str">
        <f t="shared" si="102"/>
        <v>,</v>
      </c>
      <c r="GX117" s="29">
        <v>112</v>
      </c>
      <c r="GY117" s="5"/>
      <c r="GZ117" s="87" t="str">
        <f t="shared" si="73"/>
        <v/>
      </c>
      <c r="HA117" s="101" t="str">
        <v>0,0,0,0</v>
      </c>
      <c r="HB117" s="56">
        <f t="shared" si="66"/>
        <v>2</v>
      </c>
      <c r="HC117" s="56">
        <f t="shared" si="67"/>
        <v>4</v>
      </c>
      <c r="HD117" s="55">
        <f t="shared" si="110"/>
        <v>99999</v>
      </c>
      <c r="HE117" s="219">
        <f t="shared" si="87"/>
        <v>99999</v>
      </c>
      <c r="HF117" s="55">
        <f t="shared" si="88"/>
        <v>99999</v>
      </c>
      <c r="HG117" s="108" t="str">
        <f t="shared" si="89"/>
        <v>NFS</v>
      </c>
      <c r="HH117" s="85">
        <f t="shared" si="90"/>
        <v>0</v>
      </c>
      <c r="HI117" s="106" t="str">
        <f t="shared" si="91"/>
        <v/>
      </c>
      <c r="HJ117" s="29">
        <v>112</v>
      </c>
      <c r="HK117" s="85" t="str">
        <f t="shared" si="80"/>
        <v/>
      </c>
      <c r="HL117" s="85" t="str">
        <f t="shared" si="103"/>
        <v/>
      </c>
      <c r="HM117" s="55" t="str" cm="1">
        <f t="array" ref="HM117">IF(HJ117&lt;=$HH$1-1,IF(HK117&lt;&gt;HK116,INDEX($M$6:$GP$190,1,HL117+1),INDEX($M$6:$GP$190,MIN(HL117,HL116)+1,MAX(HL117,HL116)+1))+IF(HK117&lt;&gt;HK118,INDEX($M$6:$GP$190,1,HL117+1),0),"")</f>
        <v/>
      </c>
      <c r="HN117" s="29" t="str">
        <f>IF(HJ117&lt;=$HH$1-1,ROUND(#REF!,3)&amp;","&amp;#REF!,"")</f>
        <v/>
      </c>
      <c r="HO117" s="40"/>
      <c r="HP117" s="40"/>
      <c r="HQ117" s="40"/>
      <c r="HR117" s="40"/>
      <c r="HU117" s="75">
        <v>112</v>
      </c>
      <c r="HV117" s="77" t="str">
        <f t="shared" si="74"/>
        <v/>
      </c>
      <c r="HW117" s="78" t="str">
        <f t="shared" si="75"/>
        <v/>
      </c>
      <c r="HX117" s="88" t="str">
        <f t="shared" si="92"/>
        <v/>
      </c>
      <c r="HY117" s="68" t="str">
        <v>0,0,0,1</v>
      </c>
      <c r="HZ117" s="75">
        <f t="shared" si="68"/>
        <v>2</v>
      </c>
      <c r="IA117" s="75">
        <f t="shared" si="69"/>
        <v>4</v>
      </c>
      <c r="IB117" s="75">
        <f t="shared" si="108"/>
        <v>99999</v>
      </c>
      <c r="IC117" s="143">
        <f t="shared" si="93"/>
        <v>99999</v>
      </c>
      <c r="ID117" s="75">
        <f t="shared" si="105"/>
        <v>99999</v>
      </c>
      <c r="IE117" s="76">
        <f t="shared" si="94"/>
        <v>99999</v>
      </c>
      <c r="IF117" s="86">
        <f t="shared" si="76"/>
        <v>99999</v>
      </c>
      <c r="IG117" s="88">
        <f t="shared" si="77"/>
        <v>99999</v>
      </c>
      <c r="IH117" s="30">
        <f t="shared" si="95"/>
        <v>99999</v>
      </c>
      <c r="II117" s="55">
        <f t="shared" si="96"/>
        <v>99999</v>
      </c>
      <c r="IJ117" s="133" t="str">
        <f t="shared" si="78"/>
        <v>-</v>
      </c>
      <c r="IL117" s="146"/>
      <c r="IM117" s="146"/>
      <c r="IN117" s="146"/>
      <c r="IO117" s="141">
        <f t="shared" si="70"/>
        <v>99999</v>
      </c>
      <c r="IP117" s="75">
        <f t="shared" si="71"/>
        <v>99999</v>
      </c>
      <c r="IQ117" s="387" t="str">
        <f t="shared" ref="IQ117:IQ148" si="112">IF(IO117=99999,"-", IF($HV$3&lt;&gt;IO117,IQ117, $HW$4))</f>
        <v>-</v>
      </c>
      <c r="IR117" s="142">
        <f t="shared" si="111"/>
        <v>999999</v>
      </c>
      <c r="IS117" s="146"/>
      <c r="IT117" s="389"/>
      <c r="IU117" s="389"/>
      <c r="IV117" s="146"/>
      <c r="IW117" s="7">
        <v>112</v>
      </c>
      <c r="IX117" s="1" t="str">
        <f t="shared" si="98"/>
        <v/>
      </c>
      <c r="IY117" s="7" t="str">
        <f t="shared" si="99"/>
        <v/>
      </c>
      <c r="IZ117" s="223" t="str" cm="1">
        <f t="array" ref="IZ117">IF(IW117&lt;=$HH$1-1,
IF(IX117&lt;&gt;IX116,
INDEX($M$6:$GP$190,1,IY117+1),INDEX($M$6:$GP$190,MIN(IY117,IY116)+1,MAX(IY117,IY116)+1))+IF(IX117&lt;&gt;IX118,INDEX($M$6:$GP$190,1,IY117+1),0),"")</f>
        <v/>
      </c>
      <c r="JA117" s="7" t="str">
        <f t="shared" si="100"/>
        <v/>
      </c>
    </row>
    <row r="118" spans="1:261" ht="15" x14ac:dyDescent="0.2">
      <c r="A118" s="216"/>
      <c r="B118" s="1">
        <v>113</v>
      </c>
      <c r="C118" s="188">
        <f t="shared" si="83"/>
        <v>0</v>
      </c>
      <c r="K118" s="7"/>
      <c r="L118" s="291">
        <v>112</v>
      </c>
      <c r="CL118" s="1"/>
      <c r="CM118" s="1"/>
      <c r="CN118" s="1"/>
      <c r="CO118" s="1"/>
      <c r="CP118" s="1"/>
      <c r="CQ118" s="1"/>
      <c r="CR118" s="1"/>
      <c r="CS118" s="1"/>
      <c r="CT118" s="1"/>
      <c r="DE118" s="1"/>
      <c r="DF118" s="1"/>
      <c r="DG118" s="1"/>
      <c r="DH118" s="1"/>
      <c r="DI118" s="1"/>
      <c r="DJ118" s="1"/>
      <c r="DK118" s="1"/>
      <c r="DL118" s="1"/>
      <c r="DM118" s="1"/>
      <c r="DN118" s="1"/>
      <c r="DO118" s="1"/>
      <c r="DP118" s="1"/>
      <c r="DQ118" s="1"/>
      <c r="DR118" s="1"/>
      <c r="DS118" s="1"/>
      <c r="DT118" s="31"/>
      <c r="DU118" s="31" t="s">
        <v>11</v>
      </c>
      <c r="DV118" s="183">
        <v>99999</v>
      </c>
      <c r="DW118" s="183">
        <v>99999</v>
      </c>
      <c r="DX118" s="183">
        <v>99999</v>
      </c>
      <c r="DY118" s="183">
        <v>99999</v>
      </c>
      <c r="DZ118" s="183">
        <v>99999</v>
      </c>
      <c r="EA118" s="183">
        <v>99999</v>
      </c>
      <c r="EB118" s="183">
        <v>99999</v>
      </c>
      <c r="EC118" s="183">
        <v>99999</v>
      </c>
      <c r="ED118" s="183">
        <v>99999</v>
      </c>
      <c r="EE118" s="183">
        <v>99999</v>
      </c>
      <c r="EF118" s="183">
        <v>99999</v>
      </c>
      <c r="EG118" s="183">
        <v>99999</v>
      </c>
      <c r="EH118" s="183">
        <v>99999</v>
      </c>
      <c r="EI118" s="183">
        <v>99999</v>
      </c>
      <c r="EJ118" s="183">
        <v>99999</v>
      </c>
      <c r="EK118" s="183">
        <v>99999</v>
      </c>
      <c r="EL118" s="183">
        <v>99999</v>
      </c>
      <c r="EM118" s="183">
        <v>99999</v>
      </c>
      <c r="EN118" s="183">
        <v>99999</v>
      </c>
      <c r="EO118" s="183">
        <v>99999</v>
      </c>
      <c r="EP118" s="183">
        <v>99999</v>
      </c>
      <c r="EQ118" s="183">
        <v>99999</v>
      </c>
      <c r="ER118" s="183">
        <v>99999</v>
      </c>
      <c r="ES118" s="183">
        <v>99999</v>
      </c>
      <c r="ET118" s="183">
        <v>99999</v>
      </c>
      <c r="EU118" s="183">
        <v>99999</v>
      </c>
      <c r="EV118" s="183">
        <v>99999</v>
      </c>
      <c r="EW118" s="183">
        <v>99999</v>
      </c>
      <c r="EX118" s="183">
        <v>99999</v>
      </c>
      <c r="EY118" s="183">
        <v>99999</v>
      </c>
      <c r="EZ118" s="183">
        <v>99999</v>
      </c>
      <c r="FA118" s="183">
        <v>99999</v>
      </c>
      <c r="FB118" s="183">
        <v>99999</v>
      </c>
      <c r="FC118" s="183">
        <v>99999</v>
      </c>
      <c r="FD118" s="183">
        <v>99999</v>
      </c>
      <c r="FE118" s="183">
        <v>99999</v>
      </c>
      <c r="FF118" s="183">
        <v>99999</v>
      </c>
      <c r="FG118" s="183">
        <v>99999</v>
      </c>
      <c r="FH118" s="183">
        <v>99999</v>
      </c>
      <c r="FI118" s="183">
        <v>99999</v>
      </c>
      <c r="FJ118" s="183">
        <v>99999</v>
      </c>
      <c r="FK118" s="183">
        <v>99999</v>
      </c>
      <c r="FL118" s="183">
        <v>99999</v>
      </c>
      <c r="FM118" s="183">
        <v>99999</v>
      </c>
      <c r="FN118" s="183">
        <v>99999</v>
      </c>
      <c r="FO118" s="183">
        <v>99999</v>
      </c>
      <c r="FP118" s="183">
        <v>99999</v>
      </c>
      <c r="FQ118" s="183">
        <v>99999</v>
      </c>
      <c r="FR118" s="183">
        <v>99999</v>
      </c>
      <c r="FS118" s="183">
        <v>99999</v>
      </c>
      <c r="FT118" s="183">
        <v>99999</v>
      </c>
      <c r="FU118" s="183">
        <v>99999</v>
      </c>
      <c r="FV118" s="183">
        <v>99999</v>
      </c>
      <c r="FW118" s="183">
        <v>99999</v>
      </c>
      <c r="FX118" s="183">
        <v>99999</v>
      </c>
      <c r="FY118" s="183">
        <v>99999</v>
      </c>
      <c r="FZ118" s="183">
        <v>99999</v>
      </c>
      <c r="GA118" s="183">
        <v>99999</v>
      </c>
      <c r="GB118" s="183">
        <v>99999</v>
      </c>
      <c r="GC118" s="183">
        <v>99999</v>
      </c>
      <c r="GD118" s="183">
        <v>99999</v>
      </c>
      <c r="GE118" s="183">
        <v>99999</v>
      </c>
      <c r="GF118" s="183">
        <v>99999</v>
      </c>
      <c r="GG118" s="183">
        <v>99999</v>
      </c>
      <c r="GH118" s="183">
        <v>99999</v>
      </c>
      <c r="GI118" s="132">
        <v>99999</v>
      </c>
      <c r="GJ118" s="132">
        <v>99999</v>
      </c>
      <c r="GK118" s="132">
        <v>99999</v>
      </c>
      <c r="GL118" s="132">
        <v>99999</v>
      </c>
      <c r="GM118" s="132">
        <v>99999</v>
      </c>
      <c r="GN118" s="132">
        <v>99999</v>
      </c>
      <c r="GO118" s="132">
        <v>99999</v>
      </c>
      <c r="GP118" s="132">
        <v>99999</v>
      </c>
      <c r="GQ118" s="28">
        <v>112</v>
      </c>
      <c r="GR118" s="128"/>
      <c r="GS118" s="55" t="str">
        <f t="shared" si="106"/>
        <v>NFS</v>
      </c>
      <c r="GT118" s="55" t="str">
        <f t="shared" si="107"/>
        <v/>
      </c>
      <c r="GU118" s="29"/>
      <c r="GV118" s="56" t="str">
        <f t="shared" si="104"/>
        <v>,</v>
      </c>
      <c r="GW118" s="59" t="str">
        <f t="shared" si="102"/>
        <v>,</v>
      </c>
      <c r="GX118" s="29">
        <v>113</v>
      </c>
      <c r="GY118" s="5"/>
      <c r="GZ118" s="87" t="str">
        <f t="shared" si="73"/>
        <v/>
      </c>
      <c r="HA118" s="101" t="str">
        <v>0,0,0,0</v>
      </c>
      <c r="HB118" s="56">
        <f t="shared" si="66"/>
        <v>2</v>
      </c>
      <c r="HC118" s="56">
        <f t="shared" si="67"/>
        <v>4</v>
      </c>
      <c r="HD118" s="55">
        <f t="shared" si="110"/>
        <v>99999</v>
      </c>
      <c r="HE118" s="219">
        <f t="shared" si="87"/>
        <v>99999</v>
      </c>
      <c r="HF118" s="55">
        <f t="shared" si="88"/>
        <v>99999</v>
      </c>
      <c r="HG118" s="108" t="str">
        <f t="shared" si="89"/>
        <v>NFS</v>
      </c>
      <c r="HH118" s="85">
        <f t="shared" si="90"/>
        <v>0</v>
      </c>
      <c r="HI118" s="106" t="str">
        <f t="shared" si="91"/>
        <v/>
      </c>
      <c r="HJ118" s="29">
        <v>113</v>
      </c>
      <c r="HK118" s="85" t="str">
        <f t="shared" si="80"/>
        <v/>
      </c>
      <c r="HL118" s="85" t="str">
        <f t="shared" si="103"/>
        <v/>
      </c>
      <c r="HM118" s="55" t="str" cm="1">
        <f t="array" ref="HM118">IF(HJ118&lt;=$HH$1-1,IF(HK118&lt;&gt;HK117,INDEX($M$6:$GP$190,1,HL118+1),INDEX($M$6:$GP$190,MIN(HL118,HL117)+1,MAX(HL118,HL117)+1))+IF(HK118&lt;&gt;HK119,INDEX($M$6:$GP$190,1,HL118+1),0),"")</f>
        <v/>
      </c>
      <c r="HN118" s="29" t="str">
        <f>IF(HJ118&lt;=$HH$1-1,ROUND(#REF!,3)&amp;","&amp;#REF!,"")</f>
        <v/>
      </c>
      <c r="HO118" s="40"/>
      <c r="HP118" s="40"/>
      <c r="HQ118" s="40"/>
      <c r="HR118" s="40"/>
      <c r="HU118" s="75">
        <v>113</v>
      </c>
      <c r="HV118" s="77" t="str">
        <f t="shared" si="74"/>
        <v/>
      </c>
      <c r="HW118" s="78" t="str">
        <f t="shared" si="75"/>
        <v/>
      </c>
      <c r="HX118" s="88" t="str">
        <f t="shared" si="92"/>
        <v/>
      </c>
      <c r="HY118" s="68" t="str">
        <v>0,0,0,1</v>
      </c>
      <c r="HZ118" s="75">
        <f t="shared" si="68"/>
        <v>2</v>
      </c>
      <c r="IA118" s="75">
        <f t="shared" si="69"/>
        <v>4</v>
      </c>
      <c r="IB118" s="75">
        <f t="shared" si="108"/>
        <v>99999</v>
      </c>
      <c r="IC118" s="143">
        <f t="shared" si="93"/>
        <v>99999</v>
      </c>
      <c r="ID118" s="75">
        <f t="shared" si="105"/>
        <v>99999</v>
      </c>
      <c r="IE118" s="76">
        <f t="shared" si="94"/>
        <v>99999</v>
      </c>
      <c r="IF118" s="86">
        <f t="shared" si="76"/>
        <v>99999</v>
      </c>
      <c r="IG118" s="88">
        <f t="shared" si="77"/>
        <v>99999</v>
      </c>
      <c r="IH118" s="30">
        <f t="shared" si="95"/>
        <v>99999</v>
      </c>
      <c r="II118" s="55">
        <f t="shared" si="96"/>
        <v>99999</v>
      </c>
      <c r="IJ118" s="133" t="str">
        <f t="shared" si="78"/>
        <v>-</v>
      </c>
      <c r="IL118" s="146"/>
      <c r="IM118" s="146"/>
      <c r="IN118" s="146"/>
      <c r="IO118" s="141">
        <f t="shared" si="70"/>
        <v>99999</v>
      </c>
      <c r="IP118" s="75">
        <f t="shared" si="71"/>
        <v>99999</v>
      </c>
      <c r="IQ118" s="387" t="str">
        <f t="shared" si="112"/>
        <v>-</v>
      </c>
      <c r="IR118" s="142">
        <f t="shared" si="111"/>
        <v>999999</v>
      </c>
      <c r="IS118" s="146"/>
      <c r="IT118" s="389"/>
      <c r="IU118" s="389"/>
      <c r="IV118" s="146"/>
      <c r="IW118" s="7">
        <v>113</v>
      </c>
      <c r="IX118" s="1" t="str">
        <f t="shared" si="98"/>
        <v/>
      </c>
      <c r="IY118" s="7" t="str">
        <f t="shared" si="99"/>
        <v/>
      </c>
      <c r="IZ118" s="223" t="str" cm="1">
        <f t="array" ref="IZ118">IF(IW118&lt;=$HH$1-1,
IF(IX118&lt;&gt;IX117,
INDEX($M$6:$GP$190,1,IY118+1),INDEX($M$6:$GP$190,MIN(IY118,IY117)+1,MAX(IY118,IY117)+1))+IF(IX118&lt;&gt;IX119,INDEX($M$6:$GP$190,1,IY118+1),0),"")</f>
        <v/>
      </c>
      <c r="JA118" s="7" t="str">
        <f t="shared" si="100"/>
        <v/>
      </c>
    </row>
    <row r="119" spans="1:261" ht="15" x14ac:dyDescent="0.2">
      <c r="A119" s="216"/>
      <c r="B119" s="1">
        <v>114</v>
      </c>
      <c r="C119" s="188">
        <f t="shared" si="83"/>
        <v>0</v>
      </c>
      <c r="K119" s="7"/>
      <c r="L119" s="291">
        <v>113</v>
      </c>
      <c r="CL119" s="1"/>
      <c r="CM119" s="1"/>
      <c r="CN119" s="1"/>
      <c r="CO119" s="1"/>
      <c r="CP119" s="1"/>
      <c r="CQ119" s="1"/>
      <c r="CR119" s="1"/>
      <c r="CS119" s="1"/>
      <c r="CT119" s="1"/>
      <c r="DE119" s="1"/>
      <c r="DF119" s="1"/>
      <c r="DG119" s="1"/>
      <c r="DH119" s="1"/>
      <c r="DI119" s="1"/>
      <c r="DJ119" s="1"/>
      <c r="DK119" s="1"/>
      <c r="DL119" s="1"/>
      <c r="DM119" s="1"/>
      <c r="DN119" s="1"/>
      <c r="DO119" s="1"/>
      <c r="DP119" s="1"/>
      <c r="DQ119" s="1"/>
      <c r="DR119" s="1"/>
      <c r="DS119" s="1"/>
      <c r="DT119" s="1"/>
      <c r="DU119" s="31"/>
      <c r="DV119" s="31" t="s">
        <v>11</v>
      </c>
      <c r="DW119" s="183">
        <v>99999</v>
      </c>
      <c r="DX119" s="183">
        <v>99999</v>
      </c>
      <c r="DY119" s="183">
        <v>99999</v>
      </c>
      <c r="DZ119" s="183">
        <v>99999</v>
      </c>
      <c r="EA119" s="183">
        <v>99999</v>
      </c>
      <c r="EB119" s="183">
        <v>99999</v>
      </c>
      <c r="EC119" s="183">
        <v>99999</v>
      </c>
      <c r="ED119" s="183">
        <v>99999</v>
      </c>
      <c r="EE119" s="183">
        <v>99999</v>
      </c>
      <c r="EF119" s="183">
        <v>99999</v>
      </c>
      <c r="EG119" s="183">
        <v>99999</v>
      </c>
      <c r="EH119" s="183">
        <v>99999</v>
      </c>
      <c r="EI119" s="183">
        <v>99999</v>
      </c>
      <c r="EJ119" s="183">
        <v>99999</v>
      </c>
      <c r="EK119" s="183">
        <v>99999</v>
      </c>
      <c r="EL119" s="183">
        <v>99999</v>
      </c>
      <c r="EM119" s="183">
        <v>99999</v>
      </c>
      <c r="EN119" s="183">
        <v>99999</v>
      </c>
      <c r="EO119" s="183">
        <v>99999</v>
      </c>
      <c r="EP119" s="183">
        <v>99999</v>
      </c>
      <c r="EQ119" s="183">
        <v>99999</v>
      </c>
      <c r="ER119" s="183">
        <v>99999</v>
      </c>
      <c r="ES119" s="183">
        <v>99999</v>
      </c>
      <c r="ET119" s="183">
        <v>99999</v>
      </c>
      <c r="EU119" s="183">
        <v>99999</v>
      </c>
      <c r="EV119" s="183">
        <v>99999</v>
      </c>
      <c r="EW119" s="183">
        <v>99999</v>
      </c>
      <c r="EX119" s="183">
        <v>99999</v>
      </c>
      <c r="EY119" s="183">
        <v>99999</v>
      </c>
      <c r="EZ119" s="183">
        <v>99999</v>
      </c>
      <c r="FA119" s="183">
        <v>99999</v>
      </c>
      <c r="FB119" s="183">
        <v>99999</v>
      </c>
      <c r="FC119" s="183">
        <v>99999</v>
      </c>
      <c r="FD119" s="183">
        <v>99999</v>
      </c>
      <c r="FE119" s="183">
        <v>99999</v>
      </c>
      <c r="FF119" s="183">
        <v>99999</v>
      </c>
      <c r="FG119" s="183">
        <v>99999</v>
      </c>
      <c r="FH119" s="183">
        <v>99999</v>
      </c>
      <c r="FI119" s="183">
        <v>99999</v>
      </c>
      <c r="FJ119" s="183">
        <v>99999</v>
      </c>
      <c r="FK119" s="183">
        <v>99999</v>
      </c>
      <c r="FL119" s="183">
        <v>99999</v>
      </c>
      <c r="FM119" s="183">
        <v>99999</v>
      </c>
      <c r="FN119" s="183">
        <v>99999</v>
      </c>
      <c r="FO119" s="183">
        <v>99999</v>
      </c>
      <c r="FP119" s="183">
        <v>99999</v>
      </c>
      <c r="FQ119" s="183">
        <v>99999</v>
      </c>
      <c r="FR119" s="183">
        <v>99999</v>
      </c>
      <c r="FS119" s="183">
        <v>99999</v>
      </c>
      <c r="FT119" s="183">
        <v>99999</v>
      </c>
      <c r="FU119" s="183">
        <v>99999</v>
      </c>
      <c r="FV119" s="183">
        <v>99999</v>
      </c>
      <c r="FW119" s="183">
        <v>99999</v>
      </c>
      <c r="FX119" s="183">
        <v>99999</v>
      </c>
      <c r="FY119" s="183">
        <v>99999</v>
      </c>
      <c r="FZ119" s="183">
        <v>99999</v>
      </c>
      <c r="GA119" s="183">
        <v>99999</v>
      </c>
      <c r="GB119" s="183">
        <v>99999</v>
      </c>
      <c r="GC119" s="183">
        <v>99999</v>
      </c>
      <c r="GD119" s="183">
        <v>99999</v>
      </c>
      <c r="GE119" s="183">
        <v>99999</v>
      </c>
      <c r="GF119" s="183">
        <v>99999</v>
      </c>
      <c r="GG119" s="183">
        <v>99999</v>
      </c>
      <c r="GH119" s="183">
        <v>99999</v>
      </c>
      <c r="GI119" s="132">
        <v>99999</v>
      </c>
      <c r="GJ119" s="132">
        <v>99999</v>
      </c>
      <c r="GK119" s="132">
        <v>99999</v>
      </c>
      <c r="GL119" s="132">
        <v>99999</v>
      </c>
      <c r="GM119" s="132">
        <v>99999</v>
      </c>
      <c r="GN119" s="132">
        <v>99999</v>
      </c>
      <c r="GO119" s="132">
        <v>99999</v>
      </c>
      <c r="GP119" s="132">
        <v>99999</v>
      </c>
      <c r="GQ119" s="28">
        <v>113</v>
      </c>
      <c r="GR119" s="128"/>
      <c r="GS119" s="55" t="str">
        <f t="shared" si="106"/>
        <v>NFS</v>
      </c>
      <c r="GT119" s="55" t="str">
        <f t="shared" si="107"/>
        <v/>
      </c>
      <c r="GU119" s="29"/>
      <c r="GV119" s="56" t="str">
        <f t="shared" si="104"/>
        <v>,</v>
      </c>
      <c r="GW119" s="59" t="str">
        <f t="shared" si="102"/>
        <v>,</v>
      </c>
      <c r="GX119" s="29">
        <v>114</v>
      </c>
      <c r="GY119" s="5"/>
      <c r="GZ119" s="87" t="str">
        <f t="shared" si="73"/>
        <v/>
      </c>
      <c r="HA119" s="101" t="str">
        <v>0,0,0,0</v>
      </c>
      <c r="HB119" s="56">
        <f t="shared" ref="HB119:HB181" si="113">FIND(CHAR(1),SUBSTITUTE(HA119,",",CHAR(1),1))</f>
        <v>2</v>
      </c>
      <c r="HC119" s="56">
        <f t="shared" ref="HC119:HC182" si="114">FIND(CHAR(1),SUBSTITUTE(HA119,",",CHAR(1),2))</f>
        <v>4</v>
      </c>
      <c r="HD119" s="55">
        <f t="shared" si="110"/>
        <v>99999</v>
      </c>
      <c r="HE119" s="219">
        <f t="shared" si="87"/>
        <v>99999</v>
      </c>
      <c r="HF119" s="55">
        <f t="shared" si="88"/>
        <v>99999</v>
      </c>
      <c r="HG119" s="108" t="str">
        <f t="shared" si="89"/>
        <v>NFS</v>
      </c>
      <c r="HH119" s="85">
        <f t="shared" si="90"/>
        <v>0</v>
      </c>
      <c r="HI119" s="106" t="str">
        <f t="shared" si="91"/>
        <v/>
      </c>
      <c r="HJ119" s="29">
        <v>114</v>
      </c>
      <c r="HK119" s="85" t="str">
        <f t="shared" si="80"/>
        <v/>
      </c>
      <c r="HL119" s="85" t="str">
        <f t="shared" si="103"/>
        <v/>
      </c>
      <c r="HM119" s="55" t="str" cm="1">
        <f t="array" ref="HM119">IF(HJ119&lt;=$HH$1-1,IF(HK119&lt;&gt;HK118,INDEX($M$6:$GP$190,1,HL119+1),INDEX($M$6:$GP$190,MIN(HL119,HL118)+1,MAX(HL119,HL118)+1))+IF(HK119&lt;&gt;HK120,INDEX($M$6:$GP$190,1,HL119+1),0),"")</f>
        <v/>
      </c>
      <c r="HN119" s="29" t="str">
        <f>IF(HJ119&lt;=$HH$1-1,ROUND(#REF!,3)&amp;","&amp;#REF!,"")</f>
        <v/>
      </c>
      <c r="HO119" s="40"/>
      <c r="HP119" s="40"/>
      <c r="HQ119" s="40"/>
      <c r="HR119" s="40"/>
      <c r="HU119" s="75">
        <v>114</v>
      </c>
      <c r="HV119" s="77" t="str">
        <f t="shared" si="74"/>
        <v/>
      </c>
      <c r="HW119" s="78" t="str">
        <f t="shared" si="75"/>
        <v/>
      </c>
      <c r="HX119" s="88" t="str">
        <f t="shared" si="92"/>
        <v/>
      </c>
      <c r="HY119" s="68" t="str">
        <v>0,0,0,1</v>
      </c>
      <c r="HZ119" s="75">
        <f t="shared" ref="HZ119:HZ181" si="115">FIND(CHAR(1),SUBSTITUTE(HY119,",",CHAR(1),1))</f>
        <v>2</v>
      </c>
      <c r="IA119" s="75">
        <f t="shared" ref="IA119:IA181" si="116">FIND(CHAR(1),SUBSTITUTE(HY119,",",CHAR(1),2))</f>
        <v>4</v>
      </c>
      <c r="IB119" s="75">
        <f t="shared" si="108"/>
        <v>99999</v>
      </c>
      <c r="IC119" s="143">
        <f t="shared" si="93"/>
        <v>99999</v>
      </c>
      <c r="ID119" s="75">
        <f t="shared" si="105"/>
        <v>99999</v>
      </c>
      <c r="IE119" s="76">
        <f t="shared" si="94"/>
        <v>99999</v>
      </c>
      <c r="IF119" s="86">
        <f t="shared" si="76"/>
        <v>99999</v>
      </c>
      <c r="IG119" s="88">
        <f t="shared" si="77"/>
        <v>99999</v>
      </c>
      <c r="IH119" s="30">
        <f t="shared" si="95"/>
        <v>99999</v>
      </c>
      <c r="II119" s="55">
        <f t="shared" si="96"/>
        <v>99999</v>
      </c>
      <c r="IJ119" s="133" t="str">
        <f t="shared" si="78"/>
        <v>-</v>
      </c>
      <c r="IL119" s="146"/>
      <c r="IM119" s="146"/>
      <c r="IN119" s="146"/>
      <c r="IO119" s="141">
        <f t="shared" ref="IO119:IO182" si="117">IF(HU119&lt;=$J$2,HU119,99999)</f>
        <v>99999</v>
      </c>
      <c r="IP119" s="75">
        <f t="shared" ref="IP119:IP182" si="118">IF(IO119&lt;99999,IF($HV$3&lt;&gt;IO119,IP119, $HV$4),99999)</f>
        <v>99999</v>
      </c>
      <c r="IQ119" s="387" t="str">
        <f t="shared" si="112"/>
        <v>-</v>
      </c>
      <c r="IR119" s="142">
        <f t="shared" si="111"/>
        <v>999999</v>
      </c>
      <c r="IS119" s="146"/>
      <c r="IT119" s="389"/>
      <c r="IU119" s="389"/>
      <c r="IV119" s="146"/>
      <c r="IW119" s="7">
        <v>114</v>
      </c>
      <c r="IX119" s="1" t="str">
        <f t="shared" si="98"/>
        <v/>
      </c>
      <c r="IY119" s="7" t="str">
        <f t="shared" si="99"/>
        <v/>
      </c>
      <c r="IZ119" s="223" t="str" cm="1">
        <f t="array" ref="IZ119">IF(IW119&lt;=$HH$1-1,
IF(IX119&lt;&gt;IX118,
INDEX($M$6:$GP$190,1,IY119+1),INDEX($M$6:$GP$190,MIN(IY119,IY118)+1,MAX(IY119,IY118)+1))+IF(IX119&lt;&gt;IX120,INDEX($M$6:$GP$190,1,IY119+1),0),"")</f>
        <v/>
      </c>
      <c r="JA119" s="7" t="str">
        <f t="shared" si="100"/>
        <v/>
      </c>
    </row>
    <row r="120" spans="1:261" ht="15" x14ac:dyDescent="0.2">
      <c r="A120" s="216"/>
      <c r="B120" s="1">
        <v>115</v>
      </c>
      <c r="C120" s="188">
        <f t="shared" si="83"/>
        <v>0</v>
      </c>
      <c r="K120" s="7"/>
      <c r="L120" s="291">
        <v>114</v>
      </c>
      <c r="CL120" s="1"/>
      <c r="CM120" s="1"/>
      <c r="CN120" s="1"/>
      <c r="CO120" s="1"/>
      <c r="CP120" s="1"/>
      <c r="CQ120" s="1"/>
      <c r="CR120" s="1"/>
      <c r="CS120" s="1"/>
      <c r="CT120" s="1"/>
      <c r="DO120" s="1"/>
      <c r="DP120" s="1"/>
      <c r="DQ120" s="1"/>
      <c r="DR120" s="1"/>
      <c r="DS120" s="1"/>
      <c r="DT120" s="1"/>
      <c r="DU120" s="1"/>
      <c r="DV120" s="31"/>
      <c r="DW120" s="31" t="s">
        <v>11</v>
      </c>
      <c r="DX120" s="183">
        <v>99999</v>
      </c>
      <c r="DY120" s="183">
        <v>99999</v>
      </c>
      <c r="DZ120" s="183">
        <v>99999</v>
      </c>
      <c r="EA120" s="183">
        <v>99999</v>
      </c>
      <c r="EB120" s="183">
        <v>99999</v>
      </c>
      <c r="EC120" s="183">
        <v>99999</v>
      </c>
      <c r="ED120" s="183">
        <v>99999</v>
      </c>
      <c r="EE120" s="183">
        <v>99999</v>
      </c>
      <c r="EF120" s="183">
        <v>99999</v>
      </c>
      <c r="EG120" s="183">
        <v>99999</v>
      </c>
      <c r="EH120" s="183">
        <v>99999</v>
      </c>
      <c r="EI120" s="183">
        <v>99999</v>
      </c>
      <c r="EJ120" s="183">
        <v>99999</v>
      </c>
      <c r="EK120" s="183">
        <v>99999</v>
      </c>
      <c r="EL120" s="183">
        <v>99999</v>
      </c>
      <c r="EM120" s="183">
        <v>99999</v>
      </c>
      <c r="EN120" s="183">
        <v>99999</v>
      </c>
      <c r="EO120" s="183">
        <v>99999</v>
      </c>
      <c r="EP120" s="183">
        <v>99999</v>
      </c>
      <c r="EQ120" s="183">
        <v>99999</v>
      </c>
      <c r="ER120" s="183">
        <v>99999</v>
      </c>
      <c r="ES120" s="183">
        <v>99999</v>
      </c>
      <c r="ET120" s="183">
        <v>99999</v>
      </c>
      <c r="EU120" s="183">
        <v>99999</v>
      </c>
      <c r="EV120" s="183">
        <v>99999</v>
      </c>
      <c r="EW120" s="183">
        <v>99999</v>
      </c>
      <c r="EX120" s="183">
        <v>99999</v>
      </c>
      <c r="EY120" s="183">
        <v>99999</v>
      </c>
      <c r="EZ120" s="183">
        <v>99999</v>
      </c>
      <c r="FA120" s="183">
        <v>99999</v>
      </c>
      <c r="FB120" s="183">
        <v>99999</v>
      </c>
      <c r="FC120" s="183">
        <v>99999</v>
      </c>
      <c r="FD120" s="183">
        <v>99999</v>
      </c>
      <c r="FE120" s="183">
        <v>99999</v>
      </c>
      <c r="FF120" s="183">
        <v>99999</v>
      </c>
      <c r="FG120" s="183">
        <v>99999</v>
      </c>
      <c r="FH120" s="183">
        <v>99999</v>
      </c>
      <c r="FI120" s="183">
        <v>99999</v>
      </c>
      <c r="FJ120" s="183">
        <v>99999</v>
      </c>
      <c r="FK120" s="183">
        <v>99999</v>
      </c>
      <c r="FL120" s="183">
        <v>99999</v>
      </c>
      <c r="FM120" s="183">
        <v>99999</v>
      </c>
      <c r="FN120" s="183">
        <v>99999</v>
      </c>
      <c r="FO120" s="183">
        <v>99999</v>
      </c>
      <c r="FP120" s="183">
        <v>99999</v>
      </c>
      <c r="FQ120" s="183">
        <v>99999</v>
      </c>
      <c r="FR120" s="183">
        <v>99999</v>
      </c>
      <c r="FS120" s="183">
        <v>99999</v>
      </c>
      <c r="FT120" s="183">
        <v>99999</v>
      </c>
      <c r="FU120" s="183">
        <v>99999</v>
      </c>
      <c r="FV120" s="183">
        <v>99999</v>
      </c>
      <c r="FW120" s="183">
        <v>99999</v>
      </c>
      <c r="FX120" s="183">
        <v>99999</v>
      </c>
      <c r="FY120" s="183">
        <v>99999</v>
      </c>
      <c r="FZ120" s="183">
        <v>99999</v>
      </c>
      <c r="GA120" s="183">
        <v>99999</v>
      </c>
      <c r="GB120" s="183">
        <v>99999</v>
      </c>
      <c r="GC120" s="183">
        <v>99999</v>
      </c>
      <c r="GD120" s="183">
        <v>99999</v>
      </c>
      <c r="GE120" s="183">
        <v>99999</v>
      </c>
      <c r="GF120" s="183">
        <v>99999</v>
      </c>
      <c r="GG120" s="183">
        <v>99999</v>
      </c>
      <c r="GH120" s="183">
        <v>99999</v>
      </c>
      <c r="GI120" s="132">
        <v>99999</v>
      </c>
      <c r="GJ120" s="132">
        <v>99999</v>
      </c>
      <c r="GK120" s="132">
        <v>99999</v>
      </c>
      <c r="GL120" s="132">
        <v>99999</v>
      </c>
      <c r="GM120" s="132">
        <v>99999</v>
      </c>
      <c r="GN120" s="132">
        <v>99999</v>
      </c>
      <c r="GO120" s="132">
        <v>99999</v>
      </c>
      <c r="GP120" s="132">
        <v>99999</v>
      </c>
      <c r="GQ120" s="28">
        <v>114</v>
      </c>
      <c r="GR120" s="128"/>
      <c r="GS120" s="55" t="str">
        <f t="shared" si="106"/>
        <v>NFS</v>
      </c>
      <c r="GT120" s="55" t="str">
        <f t="shared" si="107"/>
        <v/>
      </c>
      <c r="GU120" s="29"/>
      <c r="GV120" s="56" t="str">
        <f t="shared" si="104"/>
        <v>,</v>
      </c>
      <c r="GW120" s="59" t="str">
        <f t="shared" si="102"/>
        <v>,</v>
      </c>
      <c r="GX120" s="29">
        <v>115</v>
      </c>
      <c r="GY120" s="5"/>
      <c r="GZ120" s="87" t="str">
        <f t="shared" ref="GZ120:GZ184" si="119">IF(GX120&lt;=$GV$1-2,SUBSTITUTE($GX$3,",",","&amp;$GV$3&amp;",",+GX120-1),IF(GX120=$GV$1-1,$GX$3&amp;$GV$3&amp;",",""))</f>
        <v/>
      </c>
      <c r="HA120" s="101" t="str">
        <v>0,0,0,0</v>
      </c>
      <c r="HB120" s="56">
        <f t="shared" si="113"/>
        <v>2</v>
      </c>
      <c r="HC120" s="56">
        <f t="shared" si="114"/>
        <v>4</v>
      </c>
      <c r="HD120" s="55">
        <f t="shared" si="110"/>
        <v>99999</v>
      </c>
      <c r="HE120" s="219">
        <f t="shared" si="87"/>
        <v>99999</v>
      </c>
      <c r="HF120" s="55">
        <f t="shared" si="88"/>
        <v>99999</v>
      </c>
      <c r="HG120" s="108" t="str">
        <f t="shared" si="89"/>
        <v>NFS</v>
      </c>
      <c r="HH120" s="85">
        <f t="shared" si="90"/>
        <v>0</v>
      </c>
      <c r="HI120" s="106" t="str">
        <f t="shared" si="91"/>
        <v/>
      </c>
      <c r="HJ120" s="29">
        <v>115</v>
      </c>
      <c r="HK120" s="85" t="str">
        <f t="shared" si="80"/>
        <v/>
      </c>
      <c r="HL120" s="85" t="str">
        <f t="shared" si="103"/>
        <v/>
      </c>
      <c r="HM120" s="55" t="str" cm="1">
        <f t="array" ref="HM120">IF(HJ120&lt;=$HH$1-1,IF(HK120&lt;&gt;HK119,INDEX($M$6:$GP$190,1,HL120+1),INDEX($M$6:$GP$190,MIN(HL120,HL119)+1,MAX(HL120,HL119)+1))+IF(HK120&lt;&gt;HK121,INDEX($M$6:$GP$190,1,HL120+1),0),"")</f>
        <v/>
      </c>
      <c r="HN120" s="29" t="str">
        <f>IF(HJ120&lt;=$HH$1-1,ROUND(#REF!,3)&amp;","&amp;#REF!,"")</f>
        <v/>
      </c>
      <c r="HO120" s="40"/>
      <c r="HP120" s="40"/>
      <c r="HQ120" s="40"/>
      <c r="HR120" s="40"/>
      <c r="HU120" s="75">
        <v>115</v>
      </c>
      <c r="HV120" s="77" t="str">
        <f t="shared" ref="HV120:HV182" si="120">IF(AND(ISNUMBER(HU120),ISNUMBER(FIND(","&amp;HU120&amp;",",$HX$3))), IF(HU120=$HV$3,"N/A",SUBSTITUTE($HX$3,","&amp;$HV$3&amp;",",","&amp;-HU120&amp;",",1)),"")</f>
        <v/>
      </c>
      <c r="HW120" s="78" t="str">
        <f t="shared" ref="HW120:HW182" si="121">IF(ISNUMBER(HU120), IF(ISNUMBER(FIND("N/A",HV120)),"N/A",SUBSTITUTE(HV120,","&amp;HU120&amp;",",","&amp;$HV$3&amp;",")), " ")</f>
        <v/>
      </c>
      <c r="HX120" s="88" t="str">
        <f t="shared" si="92"/>
        <v/>
      </c>
      <c r="HY120" s="68" t="str">
        <v>0,0,0,1</v>
      </c>
      <c r="HZ120" s="75">
        <f t="shared" si="115"/>
        <v>2</v>
      </c>
      <c r="IA120" s="75">
        <f t="shared" si="116"/>
        <v>4</v>
      </c>
      <c r="IB120" s="75">
        <f t="shared" si="108"/>
        <v>99999</v>
      </c>
      <c r="IC120" s="143">
        <f t="shared" si="93"/>
        <v>99999</v>
      </c>
      <c r="ID120" s="75">
        <f t="shared" si="105"/>
        <v>99999</v>
      </c>
      <c r="IE120" s="76">
        <f t="shared" si="94"/>
        <v>99999</v>
      </c>
      <c r="IF120" s="86">
        <f t="shared" si="76"/>
        <v>99999</v>
      </c>
      <c r="IG120" s="88">
        <f t="shared" si="77"/>
        <v>99999</v>
      </c>
      <c r="IH120" s="30">
        <f t="shared" si="95"/>
        <v>99999</v>
      </c>
      <c r="II120" s="55">
        <f t="shared" si="96"/>
        <v>99999</v>
      </c>
      <c r="IJ120" s="133" t="str">
        <f t="shared" si="78"/>
        <v>-</v>
      </c>
      <c r="IL120" s="146"/>
      <c r="IM120" s="146"/>
      <c r="IN120" s="146"/>
      <c r="IO120" s="141">
        <f t="shared" si="117"/>
        <v>99999</v>
      </c>
      <c r="IP120" s="75">
        <f t="shared" si="118"/>
        <v>99999</v>
      </c>
      <c r="IQ120" s="387" t="str">
        <f t="shared" si="112"/>
        <v>-</v>
      </c>
      <c r="IR120" s="142">
        <f t="shared" si="111"/>
        <v>999999</v>
      </c>
      <c r="IS120" s="146"/>
      <c r="IT120" s="389"/>
      <c r="IU120" s="389"/>
      <c r="IV120" s="146"/>
      <c r="IW120" s="7">
        <v>115</v>
      </c>
      <c r="IX120" s="1" t="str">
        <f t="shared" si="98"/>
        <v/>
      </c>
      <c r="IY120" s="7" t="str">
        <f t="shared" si="99"/>
        <v/>
      </c>
      <c r="IZ120" s="223" t="str" cm="1">
        <f t="array" ref="IZ120">IF(IW120&lt;=$HH$1-1,
IF(IX120&lt;&gt;IX119,
INDEX($M$6:$GP$190,1,IY120+1),INDEX($M$6:$GP$190,MIN(IY120,IY119)+1,MAX(IY120,IY119)+1))+IF(IX120&lt;&gt;IX121,INDEX($M$6:$GP$190,1,IY120+1),0),"")</f>
        <v/>
      </c>
      <c r="JA120" s="7" t="str">
        <f t="shared" si="100"/>
        <v/>
      </c>
    </row>
    <row r="121" spans="1:261" ht="15" x14ac:dyDescent="0.2">
      <c r="A121" s="216"/>
      <c r="B121" s="1">
        <v>116</v>
      </c>
      <c r="C121" s="188">
        <f t="shared" si="83"/>
        <v>0</v>
      </c>
      <c r="K121" s="7"/>
      <c r="L121" s="291">
        <v>115</v>
      </c>
      <c r="CL121" s="1"/>
      <c r="CM121" s="1"/>
      <c r="CN121" s="1"/>
      <c r="CO121" s="1"/>
      <c r="CP121" s="1"/>
      <c r="CQ121" s="1"/>
      <c r="CR121" s="1"/>
      <c r="CS121" s="1"/>
      <c r="CT121" s="1"/>
      <c r="DO121" s="1"/>
      <c r="DP121" s="1"/>
      <c r="DQ121" s="1"/>
      <c r="DR121" s="1"/>
      <c r="DS121" s="1"/>
      <c r="DT121" s="1"/>
      <c r="DU121" s="1"/>
      <c r="DV121" s="1"/>
      <c r="DW121" s="31"/>
      <c r="DX121" s="31" t="s">
        <v>11</v>
      </c>
      <c r="DY121" s="183">
        <v>99999</v>
      </c>
      <c r="DZ121" s="183">
        <v>99999</v>
      </c>
      <c r="EA121" s="183">
        <v>99999</v>
      </c>
      <c r="EB121" s="183">
        <v>99999</v>
      </c>
      <c r="EC121" s="183">
        <v>99999</v>
      </c>
      <c r="ED121" s="183">
        <v>99999</v>
      </c>
      <c r="EE121" s="183">
        <v>99999</v>
      </c>
      <c r="EF121" s="183">
        <v>99999</v>
      </c>
      <c r="EG121" s="183">
        <v>99999</v>
      </c>
      <c r="EH121" s="183">
        <v>99999</v>
      </c>
      <c r="EI121" s="183">
        <v>99999</v>
      </c>
      <c r="EJ121" s="183">
        <v>99999</v>
      </c>
      <c r="EK121" s="183">
        <v>99999</v>
      </c>
      <c r="EL121" s="183">
        <v>99999</v>
      </c>
      <c r="EM121" s="183">
        <v>99999</v>
      </c>
      <c r="EN121" s="183">
        <v>99999</v>
      </c>
      <c r="EO121" s="183">
        <v>99999</v>
      </c>
      <c r="EP121" s="183">
        <v>99999</v>
      </c>
      <c r="EQ121" s="183">
        <v>99999</v>
      </c>
      <c r="ER121" s="183">
        <v>99999</v>
      </c>
      <c r="ES121" s="183">
        <v>99999</v>
      </c>
      <c r="ET121" s="183">
        <v>99999</v>
      </c>
      <c r="EU121" s="183">
        <v>99999</v>
      </c>
      <c r="EV121" s="183">
        <v>99999</v>
      </c>
      <c r="EW121" s="183">
        <v>99999</v>
      </c>
      <c r="EX121" s="183">
        <v>99999</v>
      </c>
      <c r="EY121" s="183">
        <v>99999</v>
      </c>
      <c r="EZ121" s="183">
        <v>99999</v>
      </c>
      <c r="FA121" s="183">
        <v>99999</v>
      </c>
      <c r="FB121" s="183">
        <v>99999</v>
      </c>
      <c r="FC121" s="183">
        <v>99999</v>
      </c>
      <c r="FD121" s="183">
        <v>99999</v>
      </c>
      <c r="FE121" s="183">
        <v>99999</v>
      </c>
      <c r="FF121" s="183">
        <v>99999</v>
      </c>
      <c r="FG121" s="183">
        <v>99999</v>
      </c>
      <c r="FH121" s="183">
        <v>99999</v>
      </c>
      <c r="FI121" s="183">
        <v>99999</v>
      </c>
      <c r="FJ121" s="183">
        <v>99999</v>
      </c>
      <c r="FK121" s="183">
        <v>99999</v>
      </c>
      <c r="FL121" s="183">
        <v>99999</v>
      </c>
      <c r="FM121" s="183">
        <v>99999</v>
      </c>
      <c r="FN121" s="183">
        <v>99999</v>
      </c>
      <c r="FO121" s="183">
        <v>99999</v>
      </c>
      <c r="FP121" s="183">
        <v>99999</v>
      </c>
      <c r="FQ121" s="183">
        <v>99999</v>
      </c>
      <c r="FR121" s="183">
        <v>99999</v>
      </c>
      <c r="FS121" s="183">
        <v>99999</v>
      </c>
      <c r="FT121" s="183">
        <v>99999</v>
      </c>
      <c r="FU121" s="183">
        <v>99999</v>
      </c>
      <c r="FV121" s="183">
        <v>99999</v>
      </c>
      <c r="FW121" s="183">
        <v>99999</v>
      </c>
      <c r="FX121" s="183">
        <v>99999</v>
      </c>
      <c r="FY121" s="183">
        <v>99999</v>
      </c>
      <c r="FZ121" s="183">
        <v>99999</v>
      </c>
      <c r="GA121" s="183">
        <v>99999</v>
      </c>
      <c r="GB121" s="183">
        <v>99999</v>
      </c>
      <c r="GC121" s="183">
        <v>99999</v>
      </c>
      <c r="GD121" s="183">
        <v>99999</v>
      </c>
      <c r="GE121" s="183">
        <v>99999</v>
      </c>
      <c r="GF121" s="183">
        <v>99999</v>
      </c>
      <c r="GG121" s="183">
        <v>99999</v>
      </c>
      <c r="GH121" s="183">
        <v>99999</v>
      </c>
      <c r="GI121" s="132">
        <v>99999</v>
      </c>
      <c r="GJ121" s="132">
        <v>99999</v>
      </c>
      <c r="GK121" s="132">
        <v>99999</v>
      </c>
      <c r="GL121" s="132">
        <v>99999</v>
      </c>
      <c r="GM121" s="132">
        <v>99999</v>
      </c>
      <c r="GN121" s="132">
        <v>99999</v>
      </c>
      <c r="GO121" s="132">
        <v>99999</v>
      </c>
      <c r="GP121" s="132">
        <v>99999</v>
      </c>
      <c r="GQ121" s="28">
        <v>115</v>
      </c>
      <c r="GR121" s="128"/>
      <c r="GS121" s="55" t="str">
        <f t="shared" si="106"/>
        <v>NFS</v>
      </c>
      <c r="GT121" s="55" t="str">
        <f t="shared" si="107"/>
        <v/>
      </c>
      <c r="GU121" s="29"/>
      <c r="GV121" s="56" t="str">
        <f t="shared" si="104"/>
        <v>,</v>
      </c>
      <c r="GW121" s="59" t="str">
        <f t="shared" si="102"/>
        <v>,</v>
      </c>
      <c r="GX121" s="29">
        <v>116</v>
      </c>
      <c r="GY121" s="5"/>
      <c r="GZ121" s="87" t="str">
        <f t="shared" si="119"/>
        <v/>
      </c>
      <c r="HA121" s="101" t="str">
        <v>0,0,0,0</v>
      </c>
      <c r="HB121" s="56">
        <f t="shared" si="113"/>
        <v>2</v>
      </c>
      <c r="HC121" s="56">
        <f t="shared" si="114"/>
        <v>4</v>
      </c>
      <c r="HD121" s="55">
        <f t="shared" si="110"/>
        <v>99999</v>
      </c>
      <c r="HE121" s="219">
        <f t="shared" si="87"/>
        <v>99999</v>
      </c>
      <c r="HF121" s="55">
        <f t="shared" si="88"/>
        <v>99999</v>
      </c>
      <c r="HG121" s="108" t="str">
        <f t="shared" si="89"/>
        <v>NFS</v>
      </c>
      <c r="HH121" s="85">
        <f t="shared" si="90"/>
        <v>0</v>
      </c>
      <c r="HI121" s="106" t="str">
        <f t="shared" si="91"/>
        <v/>
      </c>
      <c r="HJ121" s="29">
        <v>116</v>
      </c>
      <c r="HK121" s="85" t="str">
        <f t="shared" si="80"/>
        <v/>
      </c>
      <c r="HL121" s="85" t="str">
        <f t="shared" si="103"/>
        <v/>
      </c>
      <c r="HM121" s="55" t="str" cm="1">
        <f t="array" ref="HM121">IF(HJ121&lt;=$HH$1-1,IF(HK121&lt;&gt;HK120,INDEX($M$6:$GP$190,1,HL121+1),INDEX($M$6:$GP$190,MIN(HL121,HL120)+1,MAX(HL121,HL120)+1))+IF(HK121&lt;&gt;HK122,INDEX($M$6:$GP$190,1,HL121+1),0),"")</f>
        <v/>
      </c>
      <c r="HN121" s="29" t="str">
        <f>IF(HJ121&lt;=$HH$1-1,ROUND(#REF!,3)&amp;","&amp;#REF!,"")</f>
        <v/>
      </c>
      <c r="HO121" s="40"/>
      <c r="HP121" s="40"/>
      <c r="HQ121" s="40"/>
      <c r="HR121" s="40"/>
      <c r="HU121" s="75">
        <v>116</v>
      </c>
      <c r="HV121" s="77" t="str">
        <f t="shared" si="120"/>
        <v/>
      </c>
      <c r="HW121" s="78" t="str">
        <f t="shared" si="121"/>
        <v/>
      </c>
      <c r="HX121" s="88" t="str">
        <f t="shared" si="92"/>
        <v/>
      </c>
      <c r="HY121" s="68" t="str">
        <v>0,0,0,1</v>
      </c>
      <c r="HZ121" s="75">
        <f t="shared" si="115"/>
        <v>2</v>
      </c>
      <c r="IA121" s="75">
        <f t="shared" si="116"/>
        <v>4</v>
      </c>
      <c r="IB121" s="75">
        <f t="shared" si="108"/>
        <v>99999</v>
      </c>
      <c r="IC121" s="143">
        <f t="shared" si="93"/>
        <v>99999</v>
      </c>
      <c r="ID121" s="75">
        <f t="shared" si="105"/>
        <v>99999</v>
      </c>
      <c r="IE121" s="76">
        <f t="shared" si="94"/>
        <v>99999</v>
      </c>
      <c r="IF121" s="86">
        <f t="shared" si="76"/>
        <v>99999</v>
      </c>
      <c r="IG121" s="88">
        <f t="shared" si="77"/>
        <v>99999</v>
      </c>
      <c r="IH121" s="30">
        <f t="shared" si="95"/>
        <v>99999</v>
      </c>
      <c r="II121" s="55">
        <f t="shared" si="96"/>
        <v>99999</v>
      </c>
      <c r="IJ121" s="133" t="str">
        <f t="shared" si="78"/>
        <v>-</v>
      </c>
      <c r="IL121" s="146"/>
      <c r="IM121" s="146"/>
      <c r="IN121" s="146"/>
      <c r="IO121" s="141">
        <f t="shared" si="117"/>
        <v>99999</v>
      </c>
      <c r="IP121" s="75">
        <f t="shared" si="118"/>
        <v>99999</v>
      </c>
      <c r="IQ121" s="387" t="str">
        <f t="shared" si="112"/>
        <v>-</v>
      </c>
      <c r="IR121" s="142">
        <f t="shared" si="111"/>
        <v>999999</v>
      </c>
      <c r="IS121" s="146"/>
      <c r="IT121" s="389"/>
      <c r="IU121" s="389"/>
      <c r="IV121" s="146"/>
      <c r="IW121" s="7">
        <v>116</v>
      </c>
      <c r="IX121" s="1" t="str">
        <f t="shared" si="98"/>
        <v/>
      </c>
      <c r="IY121" s="7" t="str">
        <f t="shared" si="99"/>
        <v/>
      </c>
      <c r="IZ121" s="223" t="str" cm="1">
        <f t="array" ref="IZ121">IF(IW121&lt;=$HH$1-1,
IF(IX121&lt;&gt;IX120,
INDEX($M$6:$GP$190,1,IY121+1),INDEX($M$6:$GP$190,MIN(IY121,IY120)+1,MAX(IY121,IY120)+1))+IF(IX121&lt;&gt;IX122,INDEX($M$6:$GP$190,1,IY121+1),0),"")</f>
        <v/>
      </c>
      <c r="JA121" s="7" t="str">
        <f t="shared" si="100"/>
        <v/>
      </c>
    </row>
    <row r="122" spans="1:261" ht="15" x14ac:dyDescent="0.2">
      <c r="A122" s="216"/>
      <c r="B122" s="1">
        <v>117</v>
      </c>
      <c r="C122" s="188">
        <f t="shared" si="83"/>
        <v>0</v>
      </c>
      <c r="K122" s="7"/>
      <c r="L122" s="291">
        <v>116</v>
      </c>
      <c r="CL122" s="1"/>
      <c r="CM122" s="1"/>
      <c r="CN122" s="1"/>
      <c r="CO122" s="1"/>
      <c r="CP122" s="1"/>
      <c r="CQ122" s="1"/>
      <c r="CR122" s="1"/>
      <c r="CS122" s="1"/>
      <c r="CT122" s="1"/>
      <c r="DO122" s="1"/>
      <c r="DP122" s="1"/>
      <c r="DQ122" s="1"/>
      <c r="DR122" s="1"/>
      <c r="DS122" s="1"/>
      <c r="DT122" s="1"/>
      <c r="DU122" s="1"/>
      <c r="DV122" s="1"/>
      <c r="DW122" s="1"/>
      <c r="DX122" s="31"/>
      <c r="DY122" s="31" t="s">
        <v>11</v>
      </c>
      <c r="DZ122" s="183">
        <v>99999</v>
      </c>
      <c r="EA122" s="183">
        <v>99999</v>
      </c>
      <c r="EB122" s="183">
        <v>99999</v>
      </c>
      <c r="EC122" s="183">
        <v>99999</v>
      </c>
      <c r="ED122" s="183">
        <v>99999</v>
      </c>
      <c r="EE122" s="183">
        <v>99999</v>
      </c>
      <c r="EF122" s="183">
        <v>99999</v>
      </c>
      <c r="EG122" s="183">
        <v>99999</v>
      </c>
      <c r="EH122" s="183">
        <v>99999</v>
      </c>
      <c r="EI122" s="183">
        <v>99999</v>
      </c>
      <c r="EJ122" s="183">
        <v>99999</v>
      </c>
      <c r="EK122" s="183">
        <v>99999</v>
      </c>
      <c r="EL122" s="183">
        <v>99999</v>
      </c>
      <c r="EM122" s="183">
        <v>99999</v>
      </c>
      <c r="EN122" s="183">
        <v>99999</v>
      </c>
      <c r="EO122" s="183">
        <v>99999</v>
      </c>
      <c r="EP122" s="183">
        <v>99999</v>
      </c>
      <c r="EQ122" s="183">
        <v>99999</v>
      </c>
      <c r="ER122" s="183">
        <v>99999</v>
      </c>
      <c r="ES122" s="183">
        <v>99999</v>
      </c>
      <c r="ET122" s="183">
        <v>99999</v>
      </c>
      <c r="EU122" s="183">
        <v>99999</v>
      </c>
      <c r="EV122" s="183">
        <v>99999</v>
      </c>
      <c r="EW122" s="183">
        <v>99999</v>
      </c>
      <c r="EX122" s="183">
        <v>99999</v>
      </c>
      <c r="EY122" s="183">
        <v>99999</v>
      </c>
      <c r="EZ122" s="183">
        <v>99999</v>
      </c>
      <c r="FA122" s="183">
        <v>99999</v>
      </c>
      <c r="FB122" s="183">
        <v>99999</v>
      </c>
      <c r="FC122" s="183">
        <v>99999</v>
      </c>
      <c r="FD122" s="183">
        <v>99999</v>
      </c>
      <c r="FE122" s="183">
        <v>99999</v>
      </c>
      <c r="FF122" s="183">
        <v>99999</v>
      </c>
      <c r="FG122" s="183">
        <v>99999</v>
      </c>
      <c r="FH122" s="183">
        <v>99999</v>
      </c>
      <c r="FI122" s="183">
        <v>99999</v>
      </c>
      <c r="FJ122" s="183">
        <v>99999</v>
      </c>
      <c r="FK122" s="183">
        <v>99999</v>
      </c>
      <c r="FL122" s="183">
        <v>99999</v>
      </c>
      <c r="FM122" s="183">
        <v>99999</v>
      </c>
      <c r="FN122" s="183">
        <v>99999</v>
      </c>
      <c r="FO122" s="183">
        <v>99999</v>
      </c>
      <c r="FP122" s="183">
        <v>99999</v>
      </c>
      <c r="FQ122" s="183">
        <v>99999</v>
      </c>
      <c r="FR122" s="183">
        <v>99999</v>
      </c>
      <c r="FS122" s="183">
        <v>99999</v>
      </c>
      <c r="FT122" s="183">
        <v>99999</v>
      </c>
      <c r="FU122" s="183">
        <v>99999</v>
      </c>
      <c r="FV122" s="183">
        <v>99999</v>
      </c>
      <c r="FW122" s="183">
        <v>99999</v>
      </c>
      <c r="FX122" s="183">
        <v>99999</v>
      </c>
      <c r="FY122" s="183">
        <v>99999</v>
      </c>
      <c r="FZ122" s="183">
        <v>99999</v>
      </c>
      <c r="GA122" s="183">
        <v>99999</v>
      </c>
      <c r="GB122" s="183">
        <v>99999</v>
      </c>
      <c r="GC122" s="183">
        <v>99999</v>
      </c>
      <c r="GD122" s="183">
        <v>99999</v>
      </c>
      <c r="GE122" s="183">
        <v>99999</v>
      </c>
      <c r="GF122" s="183">
        <v>99999</v>
      </c>
      <c r="GG122" s="183">
        <v>99999</v>
      </c>
      <c r="GH122" s="183">
        <v>99999</v>
      </c>
      <c r="GI122" s="132">
        <v>99999</v>
      </c>
      <c r="GJ122" s="132">
        <v>99999</v>
      </c>
      <c r="GK122" s="132">
        <v>99999</v>
      </c>
      <c r="GL122" s="132">
        <v>99999</v>
      </c>
      <c r="GM122" s="132">
        <v>99999</v>
      </c>
      <c r="GN122" s="132">
        <v>99999</v>
      </c>
      <c r="GO122" s="132">
        <v>99999</v>
      </c>
      <c r="GP122" s="132">
        <v>99999</v>
      </c>
      <c r="GQ122" s="28">
        <v>116</v>
      </c>
      <c r="GR122" s="128"/>
      <c r="GS122" s="55" t="str">
        <f t="shared" si="106"/>
        <v>NFS</v>
      </c>
      <c r="GT122" s="55" t="str">
        <f t="shared" si="107"/>
        <v/>
      </c>
      <c r="GU122" s="29"/>
      <c r="GV122" s="56" t="str">
        <f t="shared" si="104"/>
        <v>,</v>
      </c>
      <c r="GW122" s="59" t="str">
        <f t="shared" si="102"/>
        <v>,</v>
      </c>
      <c r="GX122" s="29">
        <v>117</v>
      </c>
      <c r="GY122" s="5"/>
      <c r="GZ122" s="87" t="str">
        <f t="shared" si="119"/>
        <v/>
      </c>
      <c r="HA122" s="101" t="str">
        <v>0,0,0,0</v>
      </c>
      <c r="HB122" s="56">
        <f t="shared" si="113"/>
        <v>2</v>
      </c>
      <c r="HC122" s="56">
        <f t="shared" si="114"/>
        <v>4</v>
      </c>
      <c r="HD122" s="55">
        <f t="shared" si="110"/>
        <v>99999</v>
      </c>
      <c r="HE122" s="219">
        <f t="shared" si="87"/>
        <v>99999</v>
      </c>
      <c r="HF122" s="55">
        <f t="shared" si="88"/>
        <v>99999</v>
      </c>
      <c r="HG122" s="108" t="str">
        <f t="shared" si="89"/>
        <v>NFS</v>
      </c>
      <c r="HH122" s="85">
        <f t="shared" si="90"/>
        <v>0</v>
      </c>
      <c r="HI122" s="106" t="str">
        <f t="shared" si="91"/>
        <v/>
      </c>
      <c r="HJ122" s="29">
        <v>117</v>
      </c>
      <c r="HK122" s="85" t="str">
        <f t="shared" si="80"/>
        <v/>
      </c>
      <c r="HL122" s="85" t="str">
        <f t="shared" si="103"/>
        <v/>
      </c>
      <c r="HM122" s="55" t="str" cm="1">
        <f t="array" ref="HM122">IF(HJ122&lt;=$HH$1-1,IF(HK122&lt;&gt;HK121,INDEX($M$6:$GP$190,1,HL122+1),INDEX($M$6:$GP$190,MIN(HL122,HL121)+1,MAX(HL122,HL121)+1))+IF(HK122&lt;&gt;HK123,INDEX($M$6:$GP$190,1,HL122+1),0),"")</f>
        <v/>
      </c>
      <c r="HN122" s="29" t="str">
        <f>IF(HJ122&lt;=$HH$1-1,ROUND(#REF!,3)&amp;","&amp;#REF!,"")</f>
        <v/>
      </c>
      <c r="HO122" s="40"/>
      <c r="HP122" s="40"/>
      <c r="HQ122" s="40"/>
      <c r="HR122" s="40"/>
      <c r="HU122" s="75">
        <v>117</v>
      </c>
      <c r="HV122" s="77" t="str">
        <f t="shared" si="120"/>
        <v/>
      </c>
      <c r="HW122" s="78" t="str">
        <f t="shared" si="121"/>
        <v/>
      </c>
      <c r="HX122" s="88" t="str">
        <f t="shared" si="92"/>
        <v/>
      </c>
      <c r="HY122" s="68" t="str">
        <v>0,0,0,1</v>
      </c>
      <c r="HZ122" s="75">
        <f t="shared" si="115"/>
        <v>2</v>
      </c>
      <c r="IA122" s="75">
        <f t="shared" si="116"/>
        <v>4</v>
      </c>
      <c r="IB122" s="75">
        <f t="shared" si="108"/>
        <v>99999</v>
      </c>
      <c r="IC122" s="143">
        <f t="shared" si="93"/>
        <v>99999</v>
      </c>
      <c r="ID122" s="75">
        <f t="shared" si="105"/>
        <v>99999</v>
      </c>
      <c r="IE122" s="76">
        <f t="shared" si="94"/>
        <v>99999</v>
      </c>
      <c r="IF122" s="86">
        <f t="shared" si="76"/>
        <v>99999</v>
      </c>
      <c r="IG122" s="88">
        <f t="shared" si="77"/>
        <v>99999</v>
      </c>
      <c r="IH122" s="30">
        <f t="shared" si="95"/>
        <v>99999</v>
      </c>
      <c r="II122" s="55">
        <f t="shared" si="96"/>
        <v>99999</v>
      </c>
      <c r="IJ122" s="133" t="str">
        <f t="shared" si="78"/>
        <v>-</v>
      </c>
      <c r="IL122" s="146"/>
      <c r="IM122" s="146"/>
      <c r="IN122" s="146"/>
      <c r="IO122" s="141">
        <f t="shared" si="117"/>
        <v>99999</v>
      </c>
      <c r="IP122" s="75">
        <f t="shared" si="118"/>
        <v>99999</v>
      </c>
      <c r="IQ122" s="387" t="str">
        <f t="shared" si="112"/>
        <v>-</v>
      </c>
      <c r="IR122" s="142">
        <f t="shared" si="111"/>
        <v>999999</v>
      </c>
      <c r="IS122" s="146"/>
      <c r="IT122" s="389"/>
      <c r="IU122" s="389"/>
      <c r="IV122" s="146"/>
      <c r="IW122" s="7">
        <v>117</v>
      </c>
      <c r="IX122" s="1" t="str">
        <f t="shared" si="98"/>
        <v/>
      </c>
      <c r="IY122" s="7" t="str">
        <f t="shared" si="99"/>
        <v/>
      </c>
      <c r="IZ122" s="223" t="str" cm="1">
        <f t="array" ref="IZ122">IF(IW122&lt;=$HH$1-1,
IF(IX122&lt;&gt;IX121,
INDEX($M$6:$GP$190,1,IY122+1),INDEX($M$6:$GP$190,MIN(IY122,IY121)+1,MAX(IY122,IY121)+1))+IF(IX122&lt;&gt;IX123,INDEX($M$6:$GP$190,1,IY122+1),0),"")</f>
        <v/>
      </c>
      <c r="JA122" s="7" t="str">
        <f t="shared" si="100"/>
        <v/>
      </c>
    </row>
    <row r="123" spans="1:261" ht="15" x14ac:dyDescent="0.2">
      <c r="A123" s="216"/>
      <c r="B123" s="1">
        <v>118</v>
      </c>
      <c r="C123" s="188">
        <f t="shared" si="83"/>
        <v>0</v>
      </c>
      <c r="K123" s="7"/>
      <c r="L123" s="291">
        <v>117</v>
      </c>
      <c r="CL123" s="1"/>
      <c r="CM123" s="1"/>
      <c r="CN123" s="1"/>
      <c r="CO123" s="1"/>
      <c r="CP123" s="1"/>
      <c r="CQ123" s="1"/>
      <c r="CR123" s="1"/>
      <c r="CS123" s="1"/>
      <c r="CT123" s="1"/>
      <c r="DO123" s="1"/>
      <c r="DP123" s="1"/>
      <c r="DQ123" s="1"/>
      <c r="DR123" s="1"/>
      <c r="DS123" s="1"/>
      <c r="DT123" s="1"/>
      <c r="DU123" s="1"/>
      <c r="DV123" s="1"/>
      <c r="DW123" s="1"/>
      <c r="DX123" s="1"/>
      <c r="DY123" s="31"/>
      <c r="DZ123" s="31" t="s">
        <v>11</v>
      </c>
      <c r="EA123" s="183">
        <v>99999</v>
      </c>
      <c r="EB123" s="183">
        <v>99999</v>
      </c>
      <c r="EC123" s="183">
        <v>99999</v>
      </c>
      <c r="ED123" s="183">
        <v>99999</v>
      </c>
      <c r="EE123" s="183">
        <v>99999</v>
      </c>
      <c r="EF123" s="183">
        <v>99999</v>
      </c>
      <c r="EG123" s="183">
        <v>99999</v>
      </c>
      <c r="EH123" s="183">
        <v>99999</v>
      </c>
      <c r="EI123" s="183">
        <v>99999</v>
      </c>
      <c r="EJ123" s="183">
        <v>99999</v>
      </c>
      <c r="EK123" s="183">
        <v>99999</v>
      </c>
      <c r="EL123" s="183">
        <v>99999</v>
      </c>
      <c r="EM123" s="183">
        <v>99999</v>
      </c>
      <c r="EN123" s="183">
        <v>99999</v>
      </c>
      <c r="EO123" s="183">
        <v>99999</v>
      </c>
      <c r="EP123" s="183">
        <v>99999</v>
      </c>
      <c r="EQ123" s="183">
        <v>99999</v>
      </c>
      <c r="ER123" s="183">
        <v>99999</v>
      </c>
      <c r="ES123" s="183">
        <v>99999</v>
      </c>
      <c r="ET123" s="183">
        <v>99999</v>
      </c>
      <c r="EU123" s="183">
        <v>99999</v>
      </c>
      <c r="EV123" s="183">
        <v>99999</v>
      </c>
      <c r="EW123" s="183">
        <v>99999</v>
      </c>
      <c r="EX123" s="183">
        <v>99999</v>
      </c>
      <c r="EY123" s="183">
        <v>99999</v>
      </c>
      <c r="EZ123" s="183">
        <v>99999</v>
      </c>
      <c r="FA123" s="183">
        <v>99999</v>
      </c>
      <c r="FB123" s="183">
        <v>99999</v>
      </c>
      <c r="FC123" s="183">
        <v>99999</v>
      </c>
      <c r="FD123" s="183">
        <v>99999</v>
      </c>
      <c r="FE123" s="183">
        <v>99999</v>
      </c>
      <c r="FF123" s="183">
        <v>99999</v>
      </c>
      <c r="FG123" s="183">
        <v>99999</v>
      </c>
      <c r="FH123" s="183">
        <v>99999</v>
      </c>
      <c r="FI123" s="183">
        <v>99999</v>
      </c>
      <c r="FJ123" s="183">
        <v>99999</v>
      </c>
      <c r="FK123" s="183">
        <v>99999</v>
      </c>
      <c r="FL123" s="183">
        <v>99999</v>
      </c>
      <c r="FM123" s="183">
        <v>99999</v>
      </c>
      <c r="FN123" s="183">
        <v>99999</v>
      </c>
      <c r="FO123" s="183">
        <v>99999</v>
      </c>
      <c r="FP123" s="183">
        <v>99999</v>
      </c>
      <c r="FQ123" s="183">
        <v>99999</v>
      </c>
      <c r="FR123" s="183">
        <v>99999</v>
      </c>
      <c r="FS123" s="183">
        <v>99999</v>
      </c>
      <c r="FT123" s="183">
        <v>99999</v>
      </c>
      <c r="FU123" s="183">
        <v>99999</v>
      </c>
      <c r="FV123" s="183">
        <v>99999</v>
      </c>
      <c r="FW123" s="183">
        <v>99999</v>
      </c>
      <c r="FX123" s="183">
        <v>99999</v>
      </c>
      <c r="FY123" s="183">
        <v>99999</v>
      </c>
      <c r="FZ123" s="183">
        <v>99999</v>
      </c>
      <c r="GA123" s="183">
        <v>99999</v>
      </c>
      <c r="GB123" s="183">
        <v>99999</v>
      </c>
      <c r="GC123" s="183">
        <v>99999</v>
      </c>
      <c r="GD123" s="183">
        <v>99999</v>
      </c>
      <c r="GE123" s="183">
        <v>99999</v>
      </c>
      <c r="GF123" s="183">
        <v>99999</v>
      </c>
      <c r="GG123" s="183">
        <v>99999</v>
      </c>
      <c r="GH123" s="183">
        <v>99999</v>
      </c>
      <c r="GI123" s="132">
        <v>99999</v>
      </c>
      <c r="GJ123" s="132">
        <v>99999</v>
      </c>
      <c r="GK123" s="132">
        <v>99999</v>
      </c>
      <c r="GL123" s="132">
        <v>99999</v>
      </c>
      <c r="GM123" s="132">
        <v>99999</v>
      </c>
      <c r="GN123" s="132">
        <v>99999</v>
      </c>
      <c r="GO123" s="132">
        <v>99999</v>
      </c>
      <c r="GP123" s="132">
        <v>99999</v>
      </c>
      <c r="GQ123" s="28">
        <v>117</v>
      </c>
      <c r="GR123" s="128"/>
      <c r="GS123" s="55" t="str">
        <f t="shared" si="106"/>
        <v>NFS</v>
      </c>
      <c r="GT123" s="55" t="str">
        <f t="shared" si="107"/>
        <v/>
      </c>
      <c r="GU123" s="29"/>
      <c r="GV123" s="56" t="str">
        <f t="shared" si="104"/>
        <v>,</v>
      </c>
      <c r="GW123" s="59" t="str">
        <f t="shared" si="102"/>
        <v>,</v>
      </c>
      <c r="GX123" s="29">
        <v>118</v>
      </c>
      <c r="GY123" s="5"/>
      <c r="GZ123" s="87" t="str">
        <f t="shared" si="119"/>
        <v/>
      </c>
      <c r="HA123" s="101" t="str">
        <v>0,0,0,0</v>
      </c>
      <c r="HB123" s="56">
        <f t="shared" si="113"/>
        <v>2</v>
      </c>
      <c r="HC123" s="56">
        <f t="shared" si="114"/>
        <v>4</v>
      </c>
      <c r="HD123" s="55">
        <f t="shared" si="110"/>
        <v>99999</v>
      </c>
      <c r="HE123" s="219">
        <f t="shared" si="87"/>
        <v>99999</v>
      </c>
      <c r="HF123" s="55">
        <f t="shared" si="88"/>
        <v>99999</v>
      </c>
      <c r="HG123" s="108" t="str">
        <f t="shared" si="89"/>
        <v>NFS</v>
      </c>
      <c r="HH123" s="85">
        <f t="shared" si="90"/>
        <v>0</v>
      </c>
      <c r="HI123" s="106" t="str">
        <f t="shared" si="91"/>
        <v/>
      </c>
      <c r="HJ123" s="29">
        <v>118</v>
      </c>
      <c r="HK123" s="85" t="str">
        <f t="shared" si="80"/>
        <v/>
      </c>
      <c r="HL123" s="85" t="str">
        <f t="shared" si="103"/>
        <v/>
      </c>
      <c r="HM123" s="55" t="str" cm="1">
        <f t="array" ref="HM123">IF(HJ123&lt;=$HH$1-1,IF(HK123&lt;&gt;HK122,INDEX($M$6:$GP$190,1,HL123+1),INDEX($M$6:$GP$190,MIN(HL123,HL122)+1,MAX(HL123,HL122)+1))+IF(HK123&lt;&gt;HK124,INDEX($M$6:$GP$190,1,HL123+1),0),"")</f>
        <v/>
      </c>
      <c r="HN123" s="29" t="str">
        <f>IF(HJ123&lt;=$HH$1-1,ROUND(#REF!,3)&amp;","&amp;#REF!,"")</f>
        <v/>
      </c>
      <c r="HO123" s="40"/>
      <c r="HP123" s="40"/>
      <c r="HQ123" s="40"/>
      <c r="HR123" s="40"/>
      <c r="HU123" s="75">
        <v>118</v>
      </c>
      <c r="HV123" s="77" t="str">
        <f t="shared" si="120"/>
        <v/>
      </c>
      <c r="HW123" s="78" t="str">
        <f t="shared" si="121"/>
        <v/>
      </c>
      <c r="HX123" s="88" t="str">
        <f t="shared" si="92"/>
        <v/>
      </c>
      <c r="HY123" s="68" t="str">
        <v>0,0,0,1</v>
      </c>
      <c r="HZ123" s="75">
        <f t="shared" si="115"/>
        <v>2</v>
      </c>
      <c r="IA123" s="75">
        <f t="shared" si="116"/>
        <v>4</v>
      </c>
      <c r="IB123" s="75">
        <f t="shared" si="108"/>
        <v>99999</v>
      </c>
      <c r="IC123" s="143">
        <f t="shared" si="93"/>
        <v>99999</v>
      </c>
      <c r="ID123" s="75">
        <f t="shared" si="105"/>
        <v>99999</v>
      </c>
      <c r="IE123" s="76">
        <f t="shared" si="94"/>
        <v>99999</v>
      </c>
      <c r="IF123" s="86">
        <f t="shared" ref="IF123:IF177" si="122">IF(HU123&lt;=$J$2,HU123,99999)</f>
        <v>99999</v>
      </c>
      <c r="IG123" s="88">
        <f t="shared" ref="IG123:IG139" si="123">IF(IO123&lt;99999,IF($GV$3&lt;&gt;IO123,IG123,$GW$4),99999)</f>
        <v>99999</v>
      </c>
      <c r="IH123" s="30">
        <f t="shared" si="95"/>
        <v>99999</v>
      </c>
      <c r="II123" s="55">
        <f t="shared" si="96"/>
        <v>99999</v>
      </c>
      <c r="IJ123" s="133" t="str">
        <f t="shared" ref="IJ123:IJ177" si="124">IF(IF123=99999,"-",IF($GV$3&lt;&gt;IF123,IJ123,$GW$5))</f>
        <v>-</v>
      </c>
      <c r="IL123" s="146"/>
      <c r="IM123" s="146"/>
      <c r="IN123" s="146"/>
      <c r="IO123" s="141">
        <f t="shared" si="117"/>
        <v>99999</v>
      </c>
      <c r="IP123" s="75">
        <f t="shared" si="118"/>
        <v>99999</v>
      </c>
      <c r="IQ123" s="387" t="str">
        <f t="shared" si="112"/>
        <v>-</v>
      </c>
      <c r="IR123" s="142">
        <f t="shared" si="111"/>
        <v>999999</v>
      </c>
      <c r="IS123" s="146"/>
      <c r="IT123" s="389"/>
      <c r="IU123" s="389"/>
      <c r="IV123" s="146"/>
      <c r="IW123" s="7">
        <v>118</v>
      </c>
      <c r="IX123" s="1" t="str">
        <f t="shared" si="98"/>
        <v/>
      </c>
      <c r="IY123" s="7" t="str">
        <f t="shared" si="99"/>
        <v/>
      </c>
      <c r="IZ123" s="223" t="str" cm="1">
        <f t="array" ref="IZ123">IF(IW123&lt;=$HH$1-1,
IF(IX123&lt;&gt;IX122,
INDEX($M$6:$GP$190,1,IY123+1),INDEX($M$6:$GP$190,MIN(IY123,IY122)+1,MAX(IY123,IY122)+1))+IF(IX123&lt;&gt;IX124,INDEX($M$6:$GP$190,1,IY123+1),0),"")</f>
        <v/>
      </c>
      <c r="JA123" s="7" t="str">
        <f t="shared" si="100"/>
        <v/>
      </c>
    </row>
    <row r="124" spans="1:261" ht="15" x14ac:dyDescent="0.2">
      <c r="A124" s="216"/>
      <c r="B124" s="1">
        <v>119</v>
      </c>
      <c r="C124" s="188">
        <f t="shared" si="83"/>
        <v>0</v>
      </c>
      <c r="K124" s="7"/>
      <c r="L124" s="291">
        <v>118</v>
      </c>
      <c r="CL124" s="1"/>
      <c r="CM124" s="1"/>
      <c r="CN124" s="1"/>
      <c r="CO124" s="1"/>
      <c r="CP124" s="1"/>
      <c r="CQ124" s="1"/>
      <c r="CR124" s="1"/>
      <c r="CS124" s="1"/>
      <c r="CT124" s="1"/>
      <c r="DO124" s="1"/>
      <c r="DP124" s="1"/>
      <c r="DQ124" s="1"/>
      <c r="DR124" s="1"/>
      <c r="DS124" s="1"/>
      <c r="DT124" s="1"/>
      <c r="DU124" s="1"/>
      <c r="DV124" s="1"/>
      <c r="DW124" s="1"/>
      <c r="DX124" s="1"/>
      <c r="DY124" s="1"/>
      <c r="DZ124" s="31"/>
      <c r="EA124" s="31" t="s">
        <v>11</v>
      </c>
      <c r="EB124" s="183">
        <v>99999</v>
      </c>
      <c r="EC124" s="183">
        <v>99999</v>
      </c>
      <c r="ED124" s="183">
        <v>99999</v>
      </c>
      <c r="EE124" s="183">
        <v>99999</v>
      </c>
      <c r="EF124" s="183">
        <v>99999</v>
      </c>
      <c r="EG124" s="183">
        <v>99999</v>
      </c>
      <c r="EH124" s="183">
        <v>99999</v>
      </c>
      <c r="EI124" s="183">
        <v>99999</v>
      </c>
      <c r="EJ124" s="183">
        <v>99999</v>
      </c>
      <c r="EK124" s="183">
        <v>99999</v>
      </c>
      <c r="EL124" s="183">
        <v>99999</v>
      </c>
      <c r="EM124" s="183">
        <v>99999</v>
      </c>
      <c r="EN124" s="183">
        <v>99999</v>
      </c>
      <c r="EO124" s="183">
        <v>99999</v>
      </c>
      <c r="EP124" s="183">
        <v>99999</v>
      </c>
      <c r="EQ124" s="183">
        <v>99999</v>
      </c>
      <c r="ER124" s="183">
        <v>99999</v>
      </c>
      <c r="ES124" s="183">
        <v>99999</v>
      </c>
      <c r="ET124" s="183">
        <v>99999</v>
      </c>
      <c r="EU124" s="183">
        <v>99999</v>
      </c>
      <c r="EV124" s="183">
        <v>99999</v>
      </c>
      <c r="EW124" s="183">
        <v>99999</v>
      </c>
      <c r="EX124" s="183">
        <v>99999</v>
      </c>
      <c r="EY124" s="183">
        <v>99999</v>
      </c>
      <c r="EZ124" s="183">
        <v>99999</v>
      </c>
      <c r="FA124" s="183">
        <v>99999</v>
      </c>
      <c r="FB124" s="183">
        <v>99999</v>
      </c>
      <c r="FC124" s="183">
        <v>99999</v>
      </c>
      <c r="FD124" s="183">
        <v>99999</v>
      </c>
      <c r="FE124" s="183">
        <v>99999</v>
      </c>
      <c r="FF124" s="183">
        <v>99999</v>
      </c>
      <c r="FG124" s="183">
        <v>99999</v>
      </c>
      <c r="FH124" s="183">
        <v>99999</v>
      </c>
      <c r="FI124" s="183">
        <v>99999</v>
      </c>
      <c r="FJ124" s="183">
        <v>99999</v>
      </c>
      <c r="FK124" s="183">
        <v>99999</v>
      </c>
      <c r="FL124" s="183">
        <v>99999</v>
      </c>
      <c r="FM124" s="183">
        <v>99999</v>
      </c>
      <c r="FN124" s="183">
        <v>99999</v>
      </c>
      <c r="FO124" s="183">
        <v>99999</v>
      </c>
      <c r="FP124" s="183">
        <v>99999</v>
      </c>
      <c r="FQ124" s="183">
        <v>99999</v>
      </c>
      <c r="FR124" s="183">
        <v>99999</v>
      </c>
      <c r="FS124" s="183">
        <v>99999</v>
      </c>
      <c r="FT124" s="183">
        <v>99999</v>
      </c>
      <c r="FU124" s="183">
        <v>99999</v>
      </c>
      <c r="FV124" s="183">
        <v>99999</v>
      </c>
      <c r="FW124" s="183">
        <v>99999</v>
      </c>
      <c r="FX124" s="183">
        <v>99999</v>
      </c>
      <c r="FY124" s="183">
        <v>99999</v>
      </c>
      <c r="FZ124" s="183">
        <v>99999</v>
      </c>
      <c r="GA124" s="183">
        <v>99999</v>
      </c>
      <c r="GB124" s="183">
        <v>99999</v>
      </c>
      <c r="GC124" s="183">
        <v>99999</v>
      </c>
      <c r="GD124" s="183">
        <v>99999</v>
      </c>
      <c r="GE124" s="183">
        <v>99999</v>
      </c>
      <c r="GF124" s="183">
        <v>99999</v>
      </c>
      <c r="GG124" s="183">
        <v>99999</v>
      </c>
      <c r="GH124" s="183">
        <v>99999</v>
      </c>
      <c r="GI124" s="132">
        <v>99999</v>
      </c>
      <c r="GJ124" s="132">
        <v>99999</v>
      </c>
      <c r="GK124" s="132">
        <v>99999</v>
      </c>
      <c r="GL124" s="132">
        <v>99999</v>
      </c>
      <c r="GM124" s="132">
        <v>99999</v>
      </c>
      <c r="GN124" s="132">
        <v>99999</v>
      </c>
      <c r="GO124" s="132">
        <v>99999</v>
      </c>
      <c r="GP124" s="132">
        <v>99999</v>
      </c>
      <c r="GQ124" s="28">
        <v>118</v>
      </c>
      <c r="GR124" s="128"/>
      <c r="GS124" s="55" t="str">
        <f t="shared" si="106"/>
        <v>NFS</v>
      </c>
      <c r="GT124" s="55" t="str">
        <f t="shared" si="107"/>
        <v/>
      </c>
      <c r="GU124" s="29"/>
      <c r="GV124" s="56" t="str">
        <f t="shared" si="104"/>
        <v>,</v>
      </c>
      <c r="GW124" s="59" t="str">
        <f t="shared" si="102"/>
        <v>,</v>
      </c>
      <c r="GX124" s="29">
        <v>119</v>
      </c>
      <c r="GY124" s="5"/>
      <c r="GZ124" s="87" t="str">
        <f t="shared" si="119"/>
        <v/>
      </c>
      <c r="HA124" s="101" t="str">
        <v>0,0,0,0</v>
      </c>
      <c r="HB124" s="56">
        <f t="shared" si="113"/>
        <v>2</v>
      </c>
      <c r="HC124" s="56">
        <f t="shared" si="114"/>
        <v>4</v>
      </c>
      <c r="HD124" s="55">
        <f t="shared" si="110"/>
        <v>99999</v>
      </c>
      <c r="HE124" s="219">
        <f t="shared" si="87"/>
        <v>99999</v>
      </c>
      <c r="HF124" s="55">
        <f t="shared" si="88"/>
        <v>99999</v>
      </c>
      <c r="HG124" s="108" t="str">
        <f t="shared" si="89"/>
        <v>NFS</v>
      </c>
      <c r="HH124" s="85">
        <f t="shared" si="90"/>
        <v>0</v>
      </c>
      <c r="HI124" s="106" t="str">
        <f t="shared" si="91"/>
        <v/>
      </c>
      <c r="HJ124" s="29">
        <v>119</v>
      </c>
      <c r="HK124" s="85" t="str">
        <f t="shared" si="80"/>
        <v/>
      </c>
      <c r="HL124" s="85" t="str">
        <f t="shared" si="103"/>
        <v/>
      </c>
      <c r="HM124" s="55" t="str" cm="1">
        <f t="array" ref="HM124">IF(HJ124&lt;=$HH$1-1,IF(HK124&lt;&gt;HK123,INDEX($M$6:$GP$190,1,HL124+1),INDEX($M$6:$GP$190,MIN(HL124,HL123)+1,MAX(HL124,HL123)+1))+IF(HK124&lt;&gt;HK125,INDEX($M$6:$GP$190,1,HL124+1),0),"")</f>
        <v/>
      </c>
      <c r="HN124" s="29" t="str">
        <f>IF(HJ124&lt;=$HH$1-1,ROUND(#REF!,3)&amp;","&amp;#REF!,"")</f>
        <v/>
      </c>
      <c r="HO124" s="40"/>
      <c r="HP124" s="40"/>
      <c r="HQ124" s="40"/>
      <c r="HR124" s="40"/>
      <c r="HU124" s="75">
        <v>119</v>
      </c>
      <c r="HV124" s="77" t="str">
        <f t="shared" si="120"/>
        <v/>
      </c>
      <c r="HW124" s="78" t="str">
        <f t="shared" si="121"/>
        <v/>
      </c>
      <c r="HX124" s="88" t="str">
        <f t="shared" si="92"/>
        <v/>
      </c>
      <c r="HY124" s="68" t="str">
        <v>0,0,0,1</v>
      </c>
      <c r="HZ124" s="75">
        <f t="shared" si="115"/>
        <v>2</v>
      </c>
      <c r="IA124" s="75">
        <f t="shared" si="116"/>
        <v>4</v>
      </c>
      <c r="IB124" s="75">
        <f t="shared" si="108"/>
        <v>99999</v>
      </c>
      <c r="IC124" s="143">
        <f t="shared" si="93"/>
        <v>99999</v>
      </c>
      <c r="ID124" s="75">
        <f t="shared" si="105"/>
        <v>99999</v>
      </c>
      <c r="IE124" s="76">
        <f t="shared" si="94"/>
        <v>99999</v>
      </c>
      <c r="IF124" s="86">
        <f t="shared" si="122"/>
        <v>99999</v>
      </c>
      <c r="IG124" s="88">
        <f t="shared" si="123"/>
        <v>99999</v>
      </c>
      <c r="IH124" s="30">
        <f t="shared" si="95"/>
        <v>99999</v>
      </c>
      <c r="II124" s="55">
        <f t="shared" si="96"/>
        <v>99999</v>
      </c>
      <c r="IJ124" s="133" t="str">
        <f t="shared" si="124"/>
        <v>-</v>
      </c>
      <c r="IL124" s="146"/>
      <c r="IM124" s="146"/>
      <c r="IN124" s="146"/>
      <c r="IO124" s="141">
        <f t="shared" si="117"/>
        <v>99999</v>
      </c>
      <c r="IP124" s="75">
        <f t="shared" si="118"/>
        <v>99999</v>
      </c>
      <c r="IQ124" s="387" t="str">
        <f t="shared" si="112"/>
        <v>-</v>
      </c>
      <c r="IR124" s="142">
        <f t="shared" si="111"/>
        <v>999999</v>
      </c>
      <c r="IS124" s="146"/>
      <c r="IT124" s="389"/>
      <c r="IU124" s="389"/>
      <c r="IV124" s="146"/>
      <c r="IW124" s="7">
        <v>119</v>
      </c>
      <c r="IX124" s="1" t="str">
        <f t="shared" si="98"/>
        <v/>
      </c>
      <c r="IY124" s="7" t="str">
        <f t="shared" si="99"/>
        <v/>
      </c>
      <c r="IZ124" s="223" t="str" cm="1">
        <f t="array" ref="IZ124">IF(IW124&lt;=$HH$1-1,
IF(IX124&lt;&gt;IX123,
INDEX($M$6:$GP$190,1,IY124+1),INDEX($M$6:$GP$190,MIN(IY124,IY123)+1,MAX(IY124,IY123)+1))+IF(IX124&lt;&gt;IX125,INDEX($M$6:$GP$190,1,IY124+1),0),"")</f>
        <v/>
      </c>
      <c r="JA124" s="7" t="str">
        <f t="shared" si="100"/>
        <v/>
      </c>
    </row>
    <row r="125" spans="1:261" ht="15" x14ac:dyDescent="0.2">
      <c r="A125" s="216"/>
      <c r="B125" s="1">
        <v>120</v>
      </c>
      <c r="C125" s="188">
        <f t="shared" si="83"/>
        <v>0</v>
      </c>
      <c r="K125" s="7"/>
      <c r="L125" s="291">
        <v>119</v>
      </c>
      <c r="CL125" s="1"/>
      <c r="CM125" s="1"/>
      <c r="CN125" s="1"/>
      <c r="CO125" s="1"/>
      <c r="CP125" s="1"/>
      <c r="CQ125" s="1"/>
      <c r="CR125" s="1"/>
      <c r="CS125" s="1"/>
      <c r="CT125" s="1"/>
      <c r="DO125" s="1"/>
      <c r="DP125" s="1"/>
      <c r="DQ125" s="1"/>
      <c r="DR125" s="1"/>
      <c r="DS125" s="1"/>
      <c r="DT125" s="1"/>
      <c r="DU125" s="1"/>
      <c r="DV125" s="1"/>
      <c r="DW125" s="1"/>
      <c r="DX125" s="1"/>
      <c r="DY125" s="1"/>
      <c r="DZ125" s="1"/>
      <c r="EA125" s="31"/>
      <c r="EB125" s="31" t="s">
        <v>11</v>
      </c>
      <c r="EC125" s="183">
        <v>99999</v>
      </c>
      <c r="ED125" s="183">
        <v>99999</v>
      </c>
      <c r="EE125" s="183">
        <v>99999</v>
      </c>
      <c r="EF125" s="183">
        <v>99999</v>
      </c>
      <c r="EG125" s="183">
        <v>99999</v>
      </c>
      <c r="EH125" s="183">
        <v>99999</v>
      </c>
      <c r="EI125" s="183">
        <v>99999</v>
      </c>
      <c r="EJ125" s="183">
        <v>99999</v>
      </c>
      <c r="EK125" s="183">
        <v>99999</v>
      </c>
      <c r="EL125" s="183">
        <v>99999</v>
      </c>
      <c r="EM125" s="183">
        <v>99999</v>
      </c>
      <c r="EN125" s="183">
        <v>99999</v>
      </c>
      <c r="EO125" s="183">
        <v>99999</v>
      </c>
      <c r="EP125" s="183">
        <v>99999</v>
      </c>
      <c r="EQ125" s="183">
        <v>99999</v>
      </c>
      <c r="ER125" s="183">
        <v>99999</v>
      </c>
      <c r="ES125" s="183">
        <v>99999</v>
      </c>
      <c r="ET125" s="183">
        <v>99999</v>
      </c>
      <c r="EU125" s="183">
        <v>99999</v>
      </c>
      <c r="EV125" s="183">
        <v>99999</v>
      </c>
      <c r="EW125" s="183">
        <v>99999</v>
      </c>
      <c r="EX125" s="183">
        <v>99999</v>
      </c>
      <c r="EY125" s="183">
        <v>99999</v>
      </c>
      <c r="EZ125" s="183">
        <v>99999</v>
      </c>
      <c r="FA125" s="183">
        <v>99999</v>
      </c>
      <c r="FB125" s="183">
        <v>99999</v>
      </c>
      <c r="FC125" s="183">
        <v>99999</v>
      </c>
      <c r="FD125" s="183">
        <v>99999</v>
      </c>
      <c r="FE125" s="183">
        <v>99999</v>
      </c>
      <c r="FF125" s="183">
        <v>99999</v>
      </c>
      <c r="FG125" s="183">
        <v>99999</v>
      </c>
      <c r="FH125" s="183">
        <v>99999</v>
      </c>
      <c r="FI125" s="183">
        <v>99999</v>
      </c>
      <c r="FJ125" s="183">
        <v>99999</v>
      </c>
      <c r="FK125" s="183">
        <v>99999</v>
      </c>
      <c r="FL125" s="183">
        <v>99999</v>
      </c>
      <c r="FM125" s="183">
        <v>99999</v>
      </c>
      <c r="FN125" s="183">
        <v>99999</v>
      </c>
      <c r="FO125" s="183">
        <v>99999</v>
      </c>
      <c r="FP125" s="183">
        <v>99999</v>
      </c>
      <c r="FQ125" s="183">
        <v>99999</v>
      </c>
      <c r="FR125" s="183">
        <v>99999</v>
      </c>
      <c r="FS125" s="183">
        <v>99999</v>
      </c>
      <c r="FT125" s="183">
        <v>99999</v>
      </c>
      <c r="FU125" s="183">
        <v>99999</v>
      </c>
      <c r="FV125" s="183">
        <v>99999</v>
      </c>
      <c r="FW125" s="183">
        <v>99999</v>
      </c>
      <c r="FX125" s="183">
        <v>99999</v>
      </c>
      <c r="FY125" s="183">
        <v>99999</v>
      </c>
      <c r="FZ125" s="183">
        <v>99999</v>
      </c>
      <c r="GA125" s="183">
        <v>99999</v>
      </c>
      <c r="GB125" s="183">
        <v>99999</v>
      </c>
      <c r="GC125" s="183">
        <v>99999</v>
      </c>
      <c r="GD125" s="183">
        <v>99999</v>
      </c>
      <c r="GE125" s="183">
        <v>99999</v>
      </c>
      <c r="GF125" s="183">
        <v>99999</v>
      </c>
      <c r="GG125" s="183">
        <v>99999</v>
      </c>
      <c r="GH125" s="183">
        <v>99999</v>
      </c>
      <c r="GI125" s="132">
        <v>99999</v>
      </c>
      <c r="GJ125" s="132">
        <v>99999</v>
      </c>
      <c r="GK125" s="132">
        <v>99999</v>
      </c>
      <c r="GL125" s="132">
        <v>99999</v>
      </c>
      <c r="GM125" s="132">
        <v>99999</v>
      </c>
      <c r="GN125" s="132">
        <v>99999</v>
      </c>
      <c r="GO125" s="132">
        <v>99999</v>
      </c>
      <c r="GP125" s="132">
        <v>99999</v>
      </c>
      <c r="GQ125" s="28">
        <v>119</v>
      </c>
      <c r="GR125" s="128"/>
      <c r="GS125" s="55" t="str">
        <f t="shared" si="106"/>
        <v>NFS</v>
      </c>
      <c r="GT125" s="55" t="str">
        <f t="shared" si="107"/>
        <v/>
      </c>
      <c r="GU125" s="29"/>
      <c r="GV125" s="56" t="str">
        <f t="shared" si="104"/>
        <v>,</v>
      </c>
      <c r="GW125" s="59" t="str">
        <f t="shared" si="102"/>
        <v>,</v>
      </c>
      <c r="GX125" s="29">
        <v>120</v>
      </c>
      <c r="GY125" s="5"/>
      <c r="GZ125" s="87" t="str">
        <f t="shared" si="119"/>
        <v/>
      </c>
      <c r="HA125" s="101" t="str">
        <v>0,0,0,0</v>
      </c>
      <c r="HB125" s="56">
        <f t="shared" si="113"/>
        <v>2</v>
      </c>
      <c r="HC125" s="56">
        <f t="shared" si="114"/>
        <v>4</v>
      </c>
      <c r="HD125" s="55">
        <f t="shared" si="110"/>
        <v>99999</v>
      </c>
      <c r="HE125" s="219">
        <f t="shared" si="87"/>
        <v>99999</v>
      </c>
      <c r="HF125" s="55">
        <f t="shared" si="88"/>
        <v>99999</v>
      </c>
      <c r="HG125" s="108" t="str">
        <f t="shared" si="89"/>
        <v>NFS</v>
      </c>
      <c r="HH125" s="85">
        <f t="shared" si="90"/>
        <v>0</v>
      </c>
      <c r="HI125" s="106" t="str">
        <f t="shared" si="91"/>
        <v/>
      </c>
      <c r="HJ125" s="29">
        <v>120</v>
      </c>
      <c r="HK125" s="85" t="str">
        <f t="shared" si="80"/>
        <v/>
      </c>
      <c r="HL125" s="85" t="str">
        <f t="shared" si="103"/>
        <v/>
      </c>
      <c r="HM125" s="55" t="str" cm="1">
        <f t="array" ref="HM125">IF(HJ125&lt;=$HH$1-1,IF(HK125&lt;&gt;HK124,INDEX($M$6:$GP$190,1,HL125+1),INDEX($M$6:$GP$190,MIN(HL125,HL124)+1,MAX(HL125,HL124)+1))+IF(HK125&lt;&gt;HK126,INDEX($M$6:$GP$190,1,HL125+1),0),"")</f>
        <v/>
      </c>
      <c r="HN125" s="29" t="str">
        <f>IF(HJ125&lt;=$HH$1-1,ROUND(#REF!,3)&amp;","&amp;#REF!,"")</f>
        <v/>
      </c>
      <c r="HO125" s="40"/>
      <c r="HP125" s="40"/>
      <c r="HQ125" s="40"/>
      <c r="HR125" s="40"/>
      <c r="HU125" s="75">
        <v>120</v>
      </c>
      <c r="HV125" s="77" t="str">
        <f t="shared" si="120"/>
        <v/>
      </c>
      <c r="HW125" s="78" t="str">
        <f t="shared" si="121"/>
        <v/>
      </c>
      <c r="HX125" s="88" t="str">
        <f t="shared" si="92"/>
        <v/>
      </c>
      <c r="HY125" s="68" t="str">
        <v>0,0,0,1</v>
      </c>
      <c r="HZ125" s="75">
        <f t="shared" si="115"/>
        <v>2</v>
      </c>
      <c r="IA125" s="75">
        <f t="shared" si="116"/>
        <v>4</v>
      </c>
      <c r="IB125" s="75">
        <f t="shared" si="108"/>
        <v>99999</v>
      </c>
      <c r="IC125" s="143">
        <f t="shared" si="93"/>
        <v>99999</v>
      </c>
      <c r="ID125" s="75">
        <f t="shared" si="105"/>
        <v>99999</v>
      </c>
      <c r="IE125" s="76">
        <f t="shared" si="94"/>
        <v>99999</v>
      </c>
      <c r="IF125" s="86">
        <f t="shared" si="122"/>
        <v>99999</v>
      </c>
      <c r="IG125" s="88">
        <f t="shared" si="123"/>
        <v>99999</v>
      </c>
      <c r="IH125" s="30">
        <f t="shared" si="95"/>
        <v>99999</v>
      </c>
      <c r="II125" s="55">
        <f t="shared" si="96"/>
        <v>99999</v>
      </c>
      <c r="IJ125" s="133" t="str">
        <f t="shared" si="124"/>
        <v>-</v>
      </c>
      <c r="IL125" s="146"/>
      <c r="IM125" s="146"/>
      <c r="IN125" s="146"/>
      <c r="IO125" s="141">
        <f t="shared" si="117"/>
        <v>99999</v>
      </c>
      <c r="IP125" s="75">
        <f t="shared" si="118"/>
        <v>99999</v>
      </c>
      <c r="IQ125" s="387" t="str">
        <f t="shared" si="112"/>
        <v>-</v>
      </c>
      <c r="IR125" s="142">
        <f t="shared" si="111"/>
        <v>999999</v>
      </c>
      <c r="IS125" s="146"/>
      <c r="IT125" s="389"/>
      <c r="IU125" s="389"/>
      <c r="IV125" s="146"/>
      <c r="IW125" s="7">
        <v>120</v>
      </c>
      <c r="IX125" s="1" t="str">
        <f t="shared" si="98"/>
        <v/>
      </c>
      <c r="IY125" s="7" t="str">
        <f t="shared" si="99"/>
        <v/>
      </c>
      <c r="IZ125" s="223" t="str" cm="1">
        <f t="array" ref="IZ125">IF(IW125&lt;=$HH$1-1,
IF(IX125&lt;&gt;IX124,
INDEX($M$6:$GP$190,1,IY125+1),INDEX($M$6:$GP$190,MIN(IY125,IY124)+1,MAX(IY125,IY124)+1))+IF(IX125&lt;&gt;IX126,INDEX($M$6:$GP$190,1,IY125+1),0),"")</f>
        <v/>
      </c>
      <c r="JA125" s="7" t="str">
        <f t="shared" si="100"/>
        <v/>
      </c>
    </row>
    <row r="126" spans="1:261" ht="15" x14ac:dyDescent="0.2">
      <c r="A126" s="216"/>
      <c r="B126" s="1">
        <v>121</v>
      </c>
      <c r="C126" s="188">
        <f t="shared" si="83"/>
        <v>0</v>
      </c>
      <c r="K126" s="7"/>
      <c r="L126" s="291">
        <v>120</v>
      </c>
      <c r="CL126" s="1"/>
      <c r="CM126" s="1"/>
      <c r="CN126" s="1"/>
      <c r="CO126" s="1"/>
      <c r="CP126" s="1"/>
      <c r="CQ126" s="1"/>
      <c r="CR126" s="1"/>
      <c r="CS126" s="1"/>
      <c r="CT126" s="1"/>
      <c r="DO126" s="1"/>
      <c r="DP126" s="1"/>
      <c r="DQ126" s="1"/>
      <c r="DR126" s="1"/>
      <c r="DS126" s="1"/>
      <c r="DT126" s="1"/>
      <c r="DU126" s="1"/>
      <c r="DV126" s="1"/>
      <c r="DW126" s="1"/>
      <c r="DX126" s="1"/>
      <c r="DY126" s="1"/>
      <c r="DZ126" s="1"/>
      <c r="EA126" s="1"/>
      <c r="EB126" s="31"/>
      <c r="EC126" s="31" t="s">
        <v>11</v>
      </c>
      <c r="ED126" s="183">
        <v>99999</v>
      </c>
      <c r="EE126" s="183">
        <v>99999</v>
      </c>
      <c r="EF126" s="183">
        <v>99999</v>
      </c>
      <c r="EG126" s="183">
        <v>99999</v>
      </c>
      <c r="EH126" s="183">
        <v>99999</v>
      </c>
      <c r="EI126" s="183">
        <v>99999</v>
      </c>
      <c r="EJ126" s="183">
        <v>99999</v>
      </c>
      <c r="EK126" s="183">
        <v>99999</v>
      </c>
      <c r="EL126" s="183">
        <v>99999</v>
      </c>
      <c r="EM126" s="183">
        <v>99999</v>
      </c>
      <c r="EN126" s="183">
        <v>99999</v>
      </c>
      <c r="EO126" s="183">
        <v>99999</v>
      </c>
      <c r="EP126" s="183">
        <v>99999</v>
      </c>
      <c r="EQ126" s="183">
        <v>99999</v>
      </c>
      <c r="ER126" s="183">
        <v>99999</v>
      </c>
      <c r="ES126" s="183">
        <v>99999</v>
      </c>
      <c r="ET126" s="183">
        <v>99999</v>
      </c>
      <c r="EU126" s="183">
        <v>99999</v>
      </c>
      <c r="EV126" s="183">
        <v>99999</v>
      </c>
      <c r="EW126" s="183">
        <v>99999</v>
      </c>
      <c r="EX126" s="183">
        <v>99999</v>
      </c>
      <c r="EY126" s="183">
        <v>99999</v>
      </c>
      <c r="EZ126" s="183">
        <v>99999</v>
      </c>
      <c r="FA126" s="183">
        <v>99999</v>
      </c>
      <c r="FB126" s="183">
        <v>99999</v>
      </c>
      <c r="FC126" s="183">
        <v>99999</v>
      </c>
      <c r="FD126" s="183">
        <v>99999</v>
      </c>
      <c r="FE126" s="183">
        <v>99999</v>
      </c>
      <c r="FF126" s="183">
        <v>99999</v>
      </c>
      <c r="FG126" s="183">
        <v>99999</v>
      </c>
      <c r="FH126" s="183">
        <v>99999</v>
      </c>
      <c r="FI126" s="183">
        <v>99999</v>
      </c>
      <c r="FJ126" s="183">
        <v>99999</v>
      </c>
      <c r="FK126" s="183">
        <v>99999</v>
      </c>
      <c r="FL126" s="183">
        <v>99999</v>
      </c>
      <c r="FM126" s="183">
        <v>99999</v>
      </c>
      <c r="FN126" s="183">
        <v>99999</v>
      </c>
      <c r="FO126" s="183">
        <v>99999</v>
      </c>
      <c r="FP126" s="183">
        <v>99999</v>
      </c>
      <c r="FQ126" s="183">
        <v>99999</v>
      </c>
      <c r="FR126" s="183">
        <v>99999</v>
      </c>
      <c r="FS126" s="183">
        <v>99999</v>
      </c>
      <c r="FT126" s="183">
        <v>99999</v>
      </c>
      <c r="FU126" s="183">
        <v>99999</v>
      </c>
      <c r="FV126" s="183">
        <v>99999</v>
      </c>
      <c r="FW126" s="183">
        <v>99999</v>
      </c>
      <c r="FX126" s="183">
        <v>99999</v>
      </c>
      <c r="FY126" s="183">
        <v>99999</v>
      </c>
      <c r="FZ126" s="183">
        <v>99999</v>
      </c>
      <c r="GA126" s="183">
        <v>99999</v>
      </c>
      <c r="GB126" s="183">
        <v>99999</v>
      </c>
      <c r="GC126" s="183">
        <v>99999</v>
      </c>
      <c r="GD126" s="183">
        <v>99999</v>
      </c>
      <c r="GE126" s="183">
        <v>99999</v>
      </c>
      <c r="GF126" s="183">
        <v>99999</v>
      </c>
      <c r="GG126" s="183">
        <v>99999</v>
      </c>
      <c r="GH126" s="183">
        <v>99999</v>
      </c>
      <c r="GI126" s="132">
        <v>99999</v>
      </c>
      <c r="GJ126" s="132">
        <v>99999</v>
      </c>
      <c r="GK126" s="132">
        <v>99999</v>
      </c>
      <c r="GL126" s="132">
        <v>99999</v>
      </c>
      <c r="GM126" s="132">
        <v>99999</v>
      </c>
      <c r="GN126" s="132">
        <v>99999</v>
      </c>
      <c r="GO126" s="132">
        <v>99999</v>
      </c>
      <c r="GP126" s="132">
        <v>99999</v>
      </c>
      <c r="GQ126" s="28">
        <v>120</v>
      </c>
      <c r="GR126" s="128"/>
      <c r="GS126" s="55" t="str">
        <f t="shared" si="106"/>
        <v>NFS</v>
      </c>
      <c r="GT126" s="55" t="str">
        <f t="shared" si="107"/>
        <v/>
      </c>
      <c r="GU126" s="29"/>
      <c r="GV126" s="56" t="str">
        <f t="shared" si="104"/>
        <v>,</v>
      </c>
      <c r="GW126" s="59" t="str">
        <f t="shared" si="102"/>
        <v>,</v>
      </c>
      <c r="GX126" s="29">
        <v>121</v>
      </c>
      <c r="GY126" s="5"/>
      <c r="GZ126" s="87" t="str">
        <f t="shared" si="119"/>
        <v/>
      </c>
      <c r="HA126" s="101" t="str">
        <v>0,0,0,0</v>
      </c>
      <c r="HB126" s="56">
        <f t="shared" si="113"/>
        <v>2</v>
      </c>
      <c r="HC126" s="56">
        <f t="shared" si="114"/>
        <v>4</v>
      </c>
      <c r="HD126" s="55">
        <f t="shared" si="110"/>
        <v>99999</v>
      </c>
      <c r="HE126" s="219">
        <f t="shared" si="87"/>
        <v>99999</v>
      </c>
      <c r="HF126" s="55">
        <f t="shared" si="88"/>
        <v>99999</v>
      </c>
      <c r="HG126" s="108" t="str">
        <f t="shared" si="89"/>
        <v>NFS</v>
      </c>
      <c r="HH126" s="85">
        <f t="shared" si="90"/>
        <v>0</v>
      </c>
      <c r="HI126" s="106" t="str">
        <f t="shared" si="91"/>
        <v/>
      </c>
      <c r="HJ126" s="29">
        <v>121</v>
      </c>
      <c r="HK126" s="85" t="str">
        <f t="shared" si="80"/>
        <v/>
      </c>
      <c r="HL126" s="85" t="str">
        <f t="shared" si="103"/>
        <v/>
      </c>
      <c r="HM126" s="55" t="str" cm="1">
        <f t="array" ref="HM126">IF(HJ126&lt;=$HH$1-1,IF(HK126&lt;&gt;HK125,INDEX($M$6:$GP$190,1,HL126+1),INDEX($M$6:$GP$190,MIN(HL126,HL125)+1,MAX(HL126,HL125)+1))+IF(HK126&lt;&gt;HK127,INDEX($M$6:$GP$190,1,HL126+1),0),"")</f>
        <v/>
      </c>
      <c r="HN126" s="29" t="str">
        <f>IF(HJ126&lt;=$HH$1-1,ROUND(#REF!,3)&amp;","&amp;#REF!,"")</f>
        <v/>
      </c>
      <c r="HO126" s="40"/>
      <c r="HP126" s="40"/>
      <c r="HQ126" s="40"/>
      <c r="HR126" s="40"/>
      <c r="HU126" s="75">
        <v>121</v>
      </c>
      <c r="HV126" s="77" t="str">
        <f t="shared" si="120"/>
        <v/>
      </c>
      <c r="HW126" s="78" t="str">
        <f t="shared" si="121"/>
        <v/>
      </c>
      <c r="HX126" s="88" t="str">
        <f t="shared" si="92"/>
        <v/>
      </c>
      <c r="HY126" s="68" t="str">
        <v>0,0,0,1</v>
      </c>
      <c r="HZ126" s="75">
        <f t="shared" si="115"/>
        <v>2</v>
      </c>
      <c r="IA126" s="75">
        <f t="shared" si="116"/>
        <v>4</v>
      </c>
      <c r="IB126" s="75">
        <f t="shared" si="108"/>
        <v>99999</v>
      </c>
      <c r="IC126" s="143">
        <f t="shared" si="93"/>
        <v>99999</v>
      </c>
      <c r="ID126" s="75">
        <f t="shared" si="105"/>
        <v>99999</v>
      </c>
      <c r="IE126" s="76">
        <f t="shared" si="94"/>
        <v>99999</v>
      </c>
      <c r="IF126" s="86">
        <f t="shared" si="122"/>
        <v>99999</v>
      </c>
      <c r="IG126" s="88">
        <f t="shared" si="123"/>
        <v>99999</v>
      </c>
      <c r="IH126" s="30">
        <f t="shared" si="95"/>
        <v>99999</v>
      </c>
      <c r="II126" s="55">
        <f t="shared" si="96"/>
        <v>99999</v>
      </c>
      <c r="IJ126" s="133" t="str">
        <f t="shared" si="124"/>
        <v>-</v>
      </c>
      <c r="IL126" s="146"/>
      <c r="IM126" s="146"/>
      <c r="IN126" s="146"/>
      <c r="IO126" s="141">
        <f t="shared" si="117"/>
        <v>99999</v>
      </c>
      <c r="IP126" s="75">
        <f t="shared" si="118"/>
        <v>99999</v>
      </c>
      <c r="IQ126" s="387" t="str">
        <f t="shared" si="112"/>
        <v>-</v>
      </c>
      <c r="IR126" s="142">
        <f t="shared" si="111"/>
        <v>999999</v>
      </c>
      <c r="IS126" s="146"/>
      <c r="IT126" s="389"/>
      <c r="IU126" s="389"/>
      <c r="IV126" s="146"/>
      <c r="IW126" s="7">
        <v>121</v>
      </c>
      <c r="IX126" s="1" t="str">
        <f t="shared" si="98"/>
        <v/>
      </c>
      <c r="IY126" s="7" t="str">
        <f t="shared" si="99"/>
        <v/>
      </c>
      <c r="IZ126" s="223" t="str" cm="1">
        <f t="array" ref="IZ126">IF(IW126&lt;=$HH$1-1,
IF(IX126&lt;&gt;IX125,
INDEX($M$6:$GP$190,1,IY126+1),INDEX($M$6:$GP$190,MIN(IY126,IY125)+1,MAX(IY126,IY125)+1))+IF(IX126&lt;&gt;IX127,INDEX($M$6:$GP$190,1,IY126+1),0),"")</f>
        <v/>
      </c>
      <c r="JA126" s="7" t="str">
        <f t="shared" si="100"/>
        <v/>
      </c>
    </row>
    <row r="127" spans="1:261" ht="15" x14ac:dyDescent="0.2">
      <c r="A127" s="216"/>
      <c r="B127" s="1">
        <v>122</v>
      </c>
      <c r="C127" s="188">
        <f t="shared" si="83"/>
        <v>0</v>
      </c>
      <c r="K127" s="7"/>
      <c r="L127" s="291">
        <v>121</v>
      </c>
      <c r="CL127" s="1"/>
      <c r="CM127" s="1"/>
      <c r="CN127" s="1"/>
      <c r="CO127" s="1"/>
      <c r="CP127" s="1"/>
      <c r="CQ127" s="1"/>
      <c r="CR127" s="1"/>
      <c r="CS127" s="1"/>
      <c r="CT127" s="1"/>
      <c r="DO127" s="1"/>
      <c r="DP127" s="1"/>
      <c r="DQ127" s="1"/>
      <c r="DR127" s="1"/>
      <c r="DS127" s="1"/>
      <c r="DT127" s="1"/>
      <c r="DU127" s="1"/>
      <c r="DV127" s="1"/>
      <c r="DW127" s="1"/>
      <c r="DX127" s="1"/>
      <c r="DY127" s="1"/>
      <c r="DZ127" s="1"/>
      <c r="EA127" s="1"/>
      <c r="EB127" s="1"/>
      <c r="EC127" s="31"/>
      <c r="ED127" s="31" t="s">
        <v>11</v>
      </c>
      <c r="EE127" s="183">
        <v>99999</v>
      </c>
      <c r="EF127" s="183">
        <v>99999</v>
      </c>
      <c r="EG127" s="183">
        <v>99999</v>
      </c>
      <c r="EH127" s="183">
        <v>99999</v>
      </c>
      <c r="EI127" s="183">
        <v>99999</v>
      </c>
      <c r="EJ127" s="183">
        <v>99999</v>
      </c>
      <c r="EK127" s="183">
        <v>99999</v>
      </c>
      <c r="EL127" s="183">
        <v>99999</v>
      </c>
      <c r="EM127" s="183">
        <v>99999</v>
      </c>
      <c r="EN127" s="183">
        <v>99999</v>
      </c>
      <c r="EO127" s="183">
        <v>99999</v>
      </c>
      <c r="EP127" s="183">
        <v>99999</v>
      </c>
      <c r="EQ127" s="183">
        <v>99999</v>
      </c>
      <c r="ER127" s="183">
        <v>99999</v>
      </c>
      <c r="ES127" s="183">
        <v>99999</v>
      </c>
      <c r="ET127" s="183">
        <v>99999</v>
      </c>
      <c r="EU127" s="183">
        <v>99999</v>
      </c>
      <c r="EV127" s="183">
        <v>99999</v>
      </c>
      <c r="EW127" s="183">
        <v>99999</v>
      </c>
      <c r="EX127" s="183">
        <v>99999</v>
      </c>
      <c r="EY127" s="183">
        <v>99999</v>
      </c>
      <c r="EZ127" s="183">
        <v>99999</v>
      </c>
      <c r="FA127" s="183">
        <v>99999</v>
      </c>
      <c r="FB127" s="183">
        <v>99999</v>
      </c>
      <c r="FC127" s="183">
        <v>99999</v>
      </c>
      <c r="FD127" s="183">
        <v>99999</v>
      </c>
      <c r="FE127" s="183">
        <v>99999</v>
      </c>
      <c r="FF127" s="183">
        <v>99999</v>
      </c>
      <c r="FG127" s="183">
        <v>99999</v>
      </c>
      <c r="FH127" s="183">
        <v>99999</v>
      </c>
      <c r="FI127" s="183">
        <v>99999</v>
      </c>
      <c r="FJ127" s="183">
        <v>99999</v>
      </c>
      <c r="FK127" s="183">
        <v>99999</v>
      </c>
      <c r="FL127" s="183">
        <v>99999</v>
      </c>
      <c r="FM127" s="183">
        <v>99999</v>
      </c>
      <c r="FN127" s="183">
        <v>99999</v>
      </c>
      <c r="FO127" s="183">
        <v>99999</v>
      </c>
      <c r="FP127" s="183">
        <v>99999</v>
      </c>
      <c r="FQ127" s="183">
        <v>99999</v>
      </c>
      <c r="FR127" s="183">
        <v>99999</v>
      </c>
      <c r="FS127" s="183">
        <v>99999</v>
      </c>
      <c r="FT127" s="183">
        <v>99999</v>
      </c>
      <c r="FU127" s="183">
        <v>99999</v>
      </c>
      <c r="FV127" s="183">
        <v>99999</v>
      </c>
      <c r="FW127" s="183">
        <v>99999</v>
      </c>
      <c r="FX127" s="183">
        <v>99999</v>
      </c>
      <c r="FY127" s="183">
        <v>99999</v>
      </c>
      <c r="FZ127" s="183">
        <v>99999</v>
      </c>
      <c r="GA127" s="183">
        <v>99999</v>
      </c>
      <c r="GB127" s="183">
        <v>99999</v>
      </c>
      <c r="GC127" s="183">
        <v>99999</v>
      </c>
      <c r="GD127" s="183">
        <v>99999</v>
      </c>
      <c r="GE127" s="183">
        <v>99999</v>
      </c>
      <c r="GF127" s="183">
        <v>99999</v>
      </c>
      <c r="GG127" s="183">
        <v>99999</v>
      </c>
      <c r="GH127" s="183">
        <v>99999</v>
      </c>
      <c r="GI127" s="132">
        <v>99999</v>
      </c>
      <c r="GJ127" s="132">
        <v>99999</v>
      </c>
      <c r="GK127" s="132">
        <v>99999</v>
      </c>
      <c r="GL127" s="132">
        <v>99999</v>
      </c>
      <c r="GM127" s="132">
        <v>99999</v>
      </c>
      <c r="GN127" s="132">
        <v>99999</v>
      </c>
      <c r="GO127" s="132">
        <v>99999</v>
      </c>
      <c r="GP127" s="132">
        <v>99999</v>
      </c>
      <c r="GQ127" s="28">
        <v>121</v>
      </c>
      <c r="GR127" s="128"/>
      <c r="GS127" s="55" t="str">
        <f t="shared" si="106"/>
        <v>NFS</v>
      </c>
      <c r="GT127" s="55" t="str">
        <f t="shared" si="107"/>
        <v/>
      </c>
      <c r="GU127" s="29"/>
      <c r="GV127" s="56" t="str">
        <f t="shared" si="104"/>
        <v>,</v>
      </c>
      <c r="GW127" s="59" t="str">
        <f t="shared" si="102"/>
        <v>,</v>
      </c>
      <c r="GX127" s="29">
        <v>122</v>
      </c>
      <c r="GY127" s="5"/>
      <c r="GZ127" s="87" t="str">
        <f t="shared" si="119"/>
        <v/>
      </c>
      <c r="HA127" s="101" t="str">
        <v>0,0,0,0</v>
      </c>
      <c r="HB127" s="56">
        <f t="shared" si="113"/>
        <v>2</v>
      </c>
      <c r="HC127" s="56">
        <f t="shared" si="114"/>
        <v>4</v>
      </c>
      <c r="HD127" s="55">
        <f t="shared" si="110"/>
        <v>99999</v>
      </c>
      <c r="HE127" s="219">
        <f t="shared" si="87"/>
        <v>99999</v>
      </c>
      <c r="HF127" s="55">
        <f t="shared" si="88"/>
        <v>99999</v>
      </c>
      <c r="HG127" s="108" t="str">
        <f t="shared" si="89"/>
        <v>NFS</v>
      </c>
      <c r="HH127" s="85">
        <f t="shared" si="90"/>
        <v>0</v>
      </c>
      <c r="HI127" s="106" t="str">
        <f t="shared" si="91"/>
        <v/>
      </c>
      <c r="HJ127" s="29">
        <v>122</v>
      </c>
      <c r="HK127" s="85" t="str">
        <f t="shared" si="80"/>
        <v/>
      </c>
      <c r="HL127" s="85" t="str">
        <f t="shared" si="103"/>
        <v/>
      </c>
      <c r="HM127" s="55" t="str" cm="1">
        <f t="array" ref="HM127">IF(HJ127&lt;=$HH$1-1,IF(HK127&lt;&gt;HK126,INDEX($M$6:$GP$190,1,HL127+1),INDEX($M$6:$GP$190,MIN(HL127,HL126)+1,MAX(HL127,HL126)+1))+IF(HK127&lt;&gt;HK128,INDEX($M$6:$GP$190,1,HL127+1),0),"")</f>
        <v/>
      </c>
      <c r="HN127" s="29" t="str">
        <f>IF(HJ127&lt;=$HH$1-1,ROUND(#REF!,3)&amp;","&amp;#REF!,"")</f>
        <v/>
      </c>
      <c r="HO127" s="40"/>
      <c r="HP127" s="40"/>
      <c r="HQ127" s="40"/>
      <c r="HR127" s="40"/>
      <c r="HU127" s="75">
        <v>122</v>
      </c>
      <c r="HV127" s="77" t="str">
        <f t="shared" si="120"/>
        <v/>
      </c>
      <c r="HW127" s="78" t="str">
        <f t="shared" si="121"/>
        <v/>
      </c>
      <c r="HX127" s="88" t="str">
        <f t="shared" si="92"/>
        <v/>
      </c>
      <c r="HY127" s="68" t="str">
        <v>0,0,0,1</v>
      </c>
      <c r="HZ127" s="75">
        <f t="shared" si="115"/>
        <v>2</v>
      </c>
      <c r="IA127" s="75">
        <f t="shared" si="116"/>
        <v>4</v>
      </c>
      <c r="IB127" s="75">
        <f t="shared" si="108"/>
        <v>99999</v>
      </c>
      <c r="IC127" s="143">
        <f t="shared" si="93"/>
        <v>99999</v>
      </c>
      <c r="ID127" s="75">
        <f t="shared" si="105"/>
        <v>99999</v>
      </c>
      <c r="IE127" s="76">
        <f t="shared" si="94"/>
        <v>99999</v>
      </c>
      <c r="IF127" s="86">
        <f t="shared" si="122"/>
        <v>99999</v>
      </c>
      <c r="IG127" s="88">
        <f t="shared" si="123"/>
        <v>99999</v>
      </c>
      <c r="IH127" s="30">
        <f t="shared" si="95"/>
        <v>99999</v>
      </c>
      <c r="II127" s="55">
        <f t="shared" si="96"/>
        <v>99999</v>
      </c>
      <c r="IJ127" s="133" t="str">
        <f t="shared" si="124"/>
        <v>-</v>
      </c>
      <c r="IL127" s="146"/>
      <c r="IM127" s="146"/>
      <c r="IN127" s="146"/>
      <c r="IO127" s="141">
        <f t="shared" si="117"/>
        <v>99999</v>
      </c>
      <c r="IP127" s="75">
        <f t="shared" si="118"/>
        <v>99999</v>
      </c>
      <c r="IQ127" s="387" t="str">
        <f t="shared" si="112"/>
        <v>-</v>
      </c>
      <c r="IR127" s="142">
        <f t="shared" si="111"/>
        <v>999999</v>
      </c>
      <c r="IS127" s="146"/>
      <c r="IT127" s="389"/>
      <c r="IU127" s="389"/>
      <c r="IV127" s="146"/>
      <c r="IW127" s="7">
        <v>122</v>
      </c>
      <c r="IX127" s="1" t="str">
        <f t="shared" si="98"/>
        <v/>
      </c>
      <c r="IY127" s="7" t="str">
        <f t="shared" si="99"/>
        <v/>
      </c>
      <c r="IZ127" s="223" t="str" cm="1">
        <f t="array" ref="IZ127">IF(IW127&lt;=$HH$1-1,
IF(IX127&lt;&gt;IX126,
INDEX($M$6:$GP$190,1,IY127+1),INDEX($M$6:$GP$190,MIN(IY127,IY126)+1,MAX(IY127,IY126)+1))+IF(IX127&lt;&gt;IX128,INDEX($M$6:$GP$190,1,IY127+1),0),"")</f>
        <v/>
      </c>
      <c r="JA127" s="7" t="str">
        <f t="shared" si="100"/>
        <v/>
      </c>
    </row>
    <row r="128" spans="1:261" ht="15" x14ac:dyDescent="0.2">
      <c r="A128" s="216"/>
      <c r="B128" s="1">
        <v>123</v>
      </c>
      <c r="C128" s="188">
        <f t="shared" si="83"/>
        <v>0</v>
      </c>
      <c r="K128" s="7"/>
      <c r="L128" s="291">
        <v>122</v>
      </c>
      <c r="CL128" s="1"/>
      <c r="CM128" s="1"/>
      <c r="CN128" s="1"/>
      <c r="CO128" s="1"/>
      <c r="CP128" s="1"/>
      <c r="CQ128" s="1"/>
      <c r="CR128" s="1"/>
      <c r="CS128" s="1"/>
      <c r="CT128" s="1"/>
      <c r="ED128" s="32"/>
      <c r="EE128" s="31" t="s">
        <v>11</v>
      </c>
      <c r="EF128" s="183">
        <v>99999</v>
      </c>
      <c r="EG128" s="183">
        <v>99999</v>
      </c>
      <c r="EH128" s="183">
        <v>99999</v>
      </c>
      <c r="EI128" s="183">
        <v>99999</v>
      </c>
      <c r="EJ128" s="183">
        <v>99999</v>
      </c>
      <c r="EK128" s="183">
        <v>99999</v>
      </c>
      <c r="EL128" s="183">
        <v>99999</v>
      </c>
      <c r="EM128" s="183">
        <v>99999</v>
      </c>
      <c r="EN128" s="183">
        <v>99999</v>
      </c>
      <c r="EO128" s="183">
        <v>99999</v>
      </c>
      <c r="EP128" s="183">
        <v>99999</v>
      </c>
      <c r="EQ128" s="183">
        <v>99999</v>
      </c>
      <c r="ER128" s="183">
        <v>99999</v>
      </c>
      <c r="ES128" s="183">
        <v>99999</v>
      </c>
      <c r="ET128" s="183">
        <v>99999</v>
      </c>
      <c r="EU128" s="183">
        <v>99999</v>
      </c>
      <c r="EV128" s="183">
        <v>99999</v>
      </c>
      <c r="EW128" s="183">
        <v>99999</v>
      </c>
      <c r="EX128" s="183">
        <v>99999</v>
      </c>
      <c r="EY128" s="183">
        <v>99999</v>
      </c>
      <c r="EZ128" s="183">
        <v>99999</v>
      </c>
      <c r="FA128" s="183">
        <v>99999</v>
      </c>
      <c r="FB128" s="183">
        <v>99999</v>
      </c>
      <c r="FC128" s="183">
        <v>99999</v>
      </c>
      <c r="FD128" s="183">
        <v>99999</v>
      </c>
      <c r="FE128" s="183">
        <v>99999</v>
      </c>
      <c r="FF128" s="183">
        <v>99999</v>
      </c>
      <c r="FG128" s="183">
        <v>99999</v>
      </c>
      <c r="FH128" s="183">
        <v>99999</v>
      </c>
      <c r="FI128" s="183">
        <v>99999</v>
      </c>
      <c r="FJ128" s="183">
        <v>99999</v>
      </c>
      <c r="FK128" s="183">
        <v>99999</v>
      </c>
      <c r="FL128" s="183">
        <v>99999</v>
      </c>
      <c r="FM128" s="183">
        <v>99999</v>
      </c>
      <c r="FN128" s="183">
        <v>99999</v>
      </c>
      <c r="FO128" s="183">
        <v>99999</v>
      </c>
      <c r="FP128" s="183">
        <v>99999</v>
      </c>
      <c r="FQ128" s="183">
        <v>99999</v>
      </c>
      <c r="FR128" s="183">
        <v>99999</v>
      </c>
      <c r="FS128" s="183">
        <v>99999</v>
      </c>
      <c r="FT128" s="183">
        <v>99999</v>
      </c>
      <c r="FU128" s="183">
        <v>99999</v>
      </c>
      <c r="FV128" s="183">
        <v>99999</v>
      </c>
      <c r="FW128" s="183">
        <v>99999</v>
      </c>
      <c r="FX128" s="183">
        <v>99999</v>
      </c>
      <c r="FY128" s="183">
        <v>99999</v>
      </c>
      <c r="FZ128" s="183">
        <v>99999</v>
      </c>
      <c r="GA128" s="183">
        <v>99999</v>
      </c>
      <c r="GB128" s="183">
        <v>99999</v>
      </c>
      <c r="GC128" s="183">
        <v>99999</v>
      </c>
      <c r="GD128" s="183">
        <v>99999</v>
      </c>
      <c r="GE128" s="183">
        <v>99999</v>
      </c>
      <c r="GF128" s="183">
        <v>99999</v>
      </c>
      <c r="GG128" s="183">
        <v>99999</v>
      </c>
      <c r="GH128" s="183">
        <v>99999</v>
      </c>
      <c r="GI128" s="132">
        <v>99999</v>
      </c>
      <c r="GJ128" s="132">
        <v>99999</v>
      </c>
      <c r="GK128" s="132">
        <v>99999</v>
      </c>
      <c r="GL128" s="132">
        <v>99999</v>
      </c>
      <c r="GM128" s="132">
        <v>99999</v>
      </c>
      <c r="GN128" s="132">
        <v>99999</v>
      </c>
      <c r="GO128" s="132">
        <v>99999</v>
      </c>
      <c r="GP128" s="132">
        <v>99999</v>
      </c>
      <c r="GQ128" s="28">
        <v>122</v>
      </c>
      <c r="GR128" s="128"/>
      <c r="GS128" s="55" t="str">
        <f t="shared" si="106"/>
        <v>NFS</v>
      </c>
      <c r="GT128" s="55" t="str">
        <f t="shared" si="107"/>
        <v/>
      </c>
      <c r="GU128" s="29"/>
      <c r="GV128" s="56" t="str">
        <f t="shared" si="104"/>
        <v>,</v>
      </c>
      <c r="GW128" s="59" t="str">
        <f t="shared" si="102"/>
        <v>,</v>
      </c>
      <c r="GX128" s="29">
        <v>123</v>
      </c>
      <c r="GY128" s="5"/>
      <c r="GZ128" s="87" t="str">
        <f t="shared" si="119"/>
        <v/>
      </c>
      <c r="HA128" s="101" t="str">
        <v>0,0,0,0</v>
      </c>
      <c r="HB128" s="56">
        <f t="shared" si="113"/>
        <v>2</v>
      </c>
      <c r="HC128" s="56">
        <f t="shared" si="114"/>
        <v>4</v>
      </c>
      <c r="HD128" s="55">
        <f t="shared" si="110"/>
        <v>99999</v>
      </c>
      <c r="HE128" s="219">
        <f t="shared" si="87"/>
        <v>99999</v>
      </c>
      <c r="HF128" s="55">
        <f t="shared" si="88"/>
        <v>99999</v>
      </c>
      <c r="HG128" s="108" t="str">
        <f t="shared" si="89"/>
        <v>NFS</v>
      </c>
      <c r="HH128" s="85">
        <f t="shared" si="90"/>
        <v>0</v>
      </c>
      <c r="HI128" s="106" t="str">
        <f t="shared" si="91"/>
        <v/>
      </c>
      <c r="HJ128" s="29">
        <v>123</v>
      </c>
      <c r="HK128" s="85" t="str">
        <f t="shared" si="80"/>
        <v/>
      </c>
      <c r="HL128" s="85" t="str">
        <f t="shared" si="103"/>
        <v/>
      </c>
      <c r="HM128" s="55" t="str" cm="1">
        <f t="array" ref="HM128">IF(HJ128&lt;=$HH$1-1,IF(HK128&lt;&gt;HK127,INDEX($M$6:$GP$190,1,HL128+1),INDEX($M$6:$GP$190,MIN(HL128,HL127)+1,MAX(HL128,HL127)+1))+IF(HK128&lt;&gt;HK129,INDEX($M$6:$GP$190,1,HL128+1),0),"")</f>
        <v/>
      </c>
      <c r="HN128" s="29" t="str">
        <f>IF(HJ128&lt;=$HH$1-1,ROUND(#REF!,3)&amp;","&amp;#REF!,"")</f>
        <v/>
      </c>
      <c r="HO128" s="40"/>
      <c r="HP128" s="40"/>
      <c r="HQ128" s="40"/>
      <c r="HR128" s="40"/>
      <c r="HU128" s="75">
        <v>123</v>
      </c>
      <c r="HV128" s="77" t="str">
        <f t="shared" si="120"/>
        <v/>
      </c>
      <c r="HW128" s="78" t="str">
        <f t="shared" si="121"/>
        <v/>
      </c>
      <c r="HX128" s="88" t="str">
        <f t="shared" si="92"/>
        <v/>
      </c>
      <c r="HY128" s="68" t="str">
        <v>0,0,0,1</v>
      </c>
      <c r="HZ128" s="75">
        <f t="shared" si="115"/>
        <v>2</v>
      </c>
      <c r="IA128" s="75">
        <f t="shared" si="116"/>
        <v>4</v>
      </c>
      <c r="IB128" s="75">
        <f t="shared" si="108"/>
        <v>99999</v>
      </c>
      <c r="IC128" s="143">
        <f t="shared" si="93"/>
        <v>99999</v>
      </c>
      <c r="ID128" s="75">
        <f t="shared" si="105"/>
        <v>99999</v>
      </c>
      <c r="IE128" s="76">
        <f t="shared" si="94"/>
        <v>99999</v>
      </c>
      <c r="IF128" s="86">
        <f t="shared" si="122"/>
        <v>99999</v>
      </c>
      <c r="IG128" s="88">
        <f t="shared" si="123"/>
        <v>99999</v>
      </c>
      <c r="IH128" s="30">
        <f t="shared" si="95"/>
        <v>99999</v>
      </c>
      <c r="II128" s="55">
        <f t="shared" si="96"/>
        <v>99999</v>
      </c>
      <c r="IJ128" s="133" t="str">
        <f t="shared" si="124"/>
        <v>-</v>
      </c>
      <c r="IL128" s="146"/>
      <c r="IM128" s="146"/>
      <c r="IN128" s="146"/>
      <c r="IO128" s="141">
        <f t="shared" si="117"/>
        <v>99999</v>
      </c>
      <c r="IP128" s="75">
        <f t="shared" si="118"/>
        <v>99999</v>
      </c>
      <c r="IQ128" s="387" t="str">
        <f t="shared" si="112"/>
        <v>-</v>
      </c>
      <c r="IR128" s="142">
        <f t="shared" si="111"/>
        <v>999999</v>
      </c>
      <c r="IS128" s="146"/>
      <c r="IT128" s="389"/>
      <c r="IU128" s="389"/>
      <c r="IV128" s="146"/>
      <c r="IW128" s="7">
        <v>123</v>
      </c>
      <c r="IX128" s="1" t="str">
        <f t="shared" si="98"/>
        <v/>
      </c>
      <c r="IY128" s="7" t="str">
        <f t="shared" si="99"/>
        <v/>
      </c>
      <c r="IZ128" s="223" t="str" cm="1">
        <f t="array" ref="IZ128">IF(IW128&lt;=$HH$1-1,
IF(IX128&lt;&gt;IX127,
INDEX($M$6:$GP$190,1,IY128+1),INDEX($M$6:$GP$190,MIN(IY128,IY127)+1,MAX(IY128,IY127)+1))+IF(IX128&lt;&gt;IX129,INDEX($M$6:$GP$190,1,IY128+1),0),"")</f>
        <v/>
      </c>
      <c r="JA128" s="7" t="str">
        <f t="shared" si="100"/>
        <v/>
      </c>
    </row>
    <row r="129" spans="1:261" ht="15" x14ac:dyDescent="0.2">
      <c r="A129" s="216"/>
      <c r="B129" s="1">
        <v>124</v>
      </c>
      <c r="C129" s="188">
        <f t="shared" si="83"/>
        <v>0</v>
      </c>
      <c r="K129" s="7"/>
      <c r="L129" s="291">
        <v>123</v>
      </c>
      <c r="CL129" s="1"/>
      <c r="CM129" s="1"/>
      <c r="CN129" s="1"/>
      <c r="CO129" s="1"/>
      <c r="CP129" s="1"/>
      <c r="CQ129" s="1"/>
      <c r="CR129" s="1"/>
      <c r="CS129" s="1"/>
      <c r="CT129" s="1"/>
      <c r="EE129" s="31"/>
      <c r="EF129" s="31" t="s">
        <v>11</v>
      </c>
      <c r="EG129" s="183">
        <v>99999</v>
      </c>
      <c r="EH129" s="183">
        <v>99999</v>
      </c>
      <c r="EI129" s="183">
        <v>99999</v>
      </c>
      <c r="EJ129" s="183">
        <v>99999</v>
      </c>
      <c r="EK129" s="183">
        <v>99999</v>
      </c>
      <c r="EL129" s="183">
        <v>99999</v>
      </c>
      <c r="EM129" s="183">
        <v>99999</v>
      </c>
      <c r="EN129" s="183">
        <v>99999</v>
      </c>
      <c r="EO129" s="183">
        <v>99999</v>
      </c>
      <c r="EP129" s="183">
        <v>99999</v>
      </c>
      <c r="EQ129" s="183">
        <v>99999</v>
      </c>
      <c r="ER129" s="183">
        <v>99999</v>
      </c>
      <c r="ES129" s="183">
        <v>99999</v>
      </c>
      <c r="ET129" s="183">
        <v>99999</v>
      </c>
      <c r="EU129" s="183">
        <v>99999</v>
      </c>
      <c r="EV129" s="183">
        <v>99999</v>
      </c>
      <c r="EW129" s="183">
        <v>99999</v>
      </c>
      <c r="EX129" s="183">
        <v>99999</v>
      </c>
      <c r="EY129" s="183">
        <v>99999</v>
      </c>
      <c r="EZ129" s="183">
        <v>99999</v>
      </c>
      <c r="FA129" s="183">
        <v>99999</v>
      </c>
      <c r="FB129" s="183">
        <v>99999</v>
      </c>
      <c r="FC129" s="183">
        <v>99999</v>
      </c>
      <c r="FD129" s="183">
        <v>99999</v>
      </c>
      <c r="FE129" s="183">
        <v>99999</v>
      </c>
      <c r="FF129" s="183">
        <v>99999</v>
      </c>
      <c r="FG129" s="183">
        <v>99999</v>
      </c>
      <c r="FH129" s="183">
        <v>99999</v>
      </c>
      <c r="FI129" s="183">
        <v>99999</v>
      </c>
      <c r="FJ129" s="183">
        <v>99999</v>
      </c>
      <c r="FK129" s="183">
        <v>99999</v>
      </c>
      <c r="FL129" s="183">
        <v>99999</v>
      </c>
      <c r="FM129" s="183">
        <v>99999</v>
      </c>
      <c r="FN129" s="183">
        <v>99999</v>
      </c>
      <c r="FO129" s="183">
        <v>99999</v>
      </c>
      <c r="FP129" s="183">
        <v>99999</v>
      </c>
      <c r="FQ129" s="183">
        <v>99999</v>
      </c>
      <c r="FR129" s="183">
        <v>99999</v>
      </c>
      <c r="FS129" s="183">
        <v>99999</v>
      </c>
      <c r="FT129" s="183">
        <v>99999</v>
      </c>
      <c r="FU129" s="183">
        <v>99999</v>
      </c>
      <c r="FV129" s="183">
        <v>99999</v>
      </c>
      <c r="FW129" s="183">
        <v>99999</v>
      </c>
      <c r="FX129" s="183">
        <v>99999</v>
      </c>
      <c r="FY129" s="183">
        <v>99999</v>
      </c>
      <c r="FZ129" s="183">
        <v>99999</v>
      </c>
      <c r="GA129" s="183">
        <v>99999</v>
      </c>
      <c r="GB129" s="183">
        <v>99999</v>
      </c>
      <c r="GC129" s="183">
        <v>99999</v>
      </c>
      <c r="GD129" s="183">
        <v>99999</v>
      </c>
      <c r="GE129" s="183">
        <v>99999</v>
      </c>
      <c r="GF129" s="183">
        <v>99999</v>
      </c>
      <c r="GG129" s="183">
        <v>99999</v>
      </c>
      <c r="GH129" s="183">
        <v>99999</v>
      </c>
      <c r="GI129" s="132">
        <v>99999</v>
      </c>
      <c r="GJ129" s="132">
        <v>99999</v>
      </c>
      <c r="GK129" s="132">
        <v>99999</v>
      </c>
      <c r="GL129" s="132">
        <v>99999</v>
      </c>
      <c r="GM129" s="132">
        <v>99999</v>
      </c>
      <c r="GN129" s="132">
        <v>99999</v>
      </c>
      <c r="GO129" s="132">
        <v>99999</v>
      </c>
      <c r="GP129" s="132">
        <v>99999</v>
      </c>
      <c r="GQ129" s="28">
        <v>123</v>
      </c>
      <c r="GR129" s="128"/>
      <c r="GS129" s="55" t="str">
        <f t="shared" si="106"/>
        <v>NFS</v>
      </c>
      <c r="GT129" s="55" t="str">
        <f t="shared" si="107"/>
        <v/>
      </c>
      <c r="GU129" s="29"/>
      <c r="GV129" s="56" t="str">
        <f t="shared" si="104"/>
        <v>,</v>
      </c>
      <c r="GW129" s="59" t="str">
        <f t="shared" si="102"/>
        <v>,</v>
      </c>
      <c r="GX129" s="29">
        <v>124</v>
      </c>
      <c r="GY129" s="5"/>
      <c r="GZ129" s="87" t="str">
        <f t="shared" si="119"/>
        <v/>
      </c>
      <c r="HA129" s="101" t="str">
        <v>0,0,0,0</v>
      </c>
      <c r="HB129" s="56">
        <f t="shared" si="113"/>
        <v>2</v>
      </c>
      <c r="HC129" s="56">
        <f t="shared" si="114"/>
        <v>4</v>
      </c>
      <c r="HD129" s="55">
        <f t="shared" si="110"/>
        <v>99999</v>
      </c>
      <c r="HE129" s="219">
        <f t="shared" si="87"/>
        <v>99999</v>
      </c>
      <c r="HF129" s="55">
        <f t="shared" si="88"/>
        <v>99999</v>
      </c>
      <c r="HG129" s="108" t="str">
        <f t="shared" si="89"/>
        <v>NFS</v>
      </c>
      <c r="HH129" s="85">
        <f t="shared" si="90"/>
        <v>0</v>
      </c>
      <c r="HI129" s="106" t="str">
        <f t="shared" si="91"/>
        <v/>
      </c>
      <c r="HJ129" s="29">
        <v>124</v>
      </c>
      <c r="HK129" s="85" t="str">
        <f t="shared" si="80"/>
        <v/>
      </c>
      <c r="HL129" s="85" t="str">
        <f t="shared" si="103"/>
        <v/>
      </c>
      <c r="HM129" s="55" t="str" cm="1">
        <f t="array" ref="HM129">IF(HJ129&lt;=$HH$1-1,IF(HK129&lt;&gt;HK128,INDEX($M$6:$GP$190,1,HL129+1),INDEX($M$6:$GP$190,MIN(HL129,HL128)+1,MAX(HL129,HL128)+1))+IF(HK129&lt;&gt;HK130,INDEX($M$6:$GP$190,1,HL129+1),0),"")</f>
        <v/>
      </c>
      <c r="HN129" s="29" t="str">
        <f>IF(HJ129&lt;=$HH$1-1,ROUND(#REF!,3)&amp;","&amp;#REF!,"")</f>
        <v/>
      </c>
      <c r="HO129" s="40"/>
      <c r="HP129" s="40"/>
      <c r="HQ129" s="40"/>
      <c r="HR129" s="40"/>
      <c r="HU129" s="75">
        <v>124</v>
      </c>
      <c r="HV129" s="77" t="str">
        <f t="shared" si="120"/>
        <v/>
      </c>
      <c r="HW129" s="78" t="str">
        <f t="shared" si="121"/>
        <v/>
      </c>
      <c r="HX129" s="88" t="str">
        <f t="shared" si="92"/>
        <v/>
      </c>
      <c r="HY129" s="68" t="str">
        <v>0,0,0,1</v>
      </c>
      <c r="HZ129" s="75">
        <f t="shared" si="115"/>
        <v>2</v>
      </c>
      <c r="IA129" s="75">
        <f t="shared" si="116"/>
        <v>4</v>
      </c>
      <c r="IB129" s="75">
        <f t="shared" si="108"/>
        <v>99999</v>
      </c>
      <c r="IC129" s="143">
        <f t="shared" si="93"/>
        <v>99999</v>
      </c>
      <c r="ID129" s="75">
        <f t="shared" si="105"/>
        <v>99999</v>
      </c>
      <c r="IE129" s="76">
        <f t="shared" si="94"/>
        <v>99999</v>
      </c>
      <c r="IF129" s="86">
        <f t="shared" si="122"/>
        <v>99999</v>
      </c>
      <c r="IG129" s="88">
        <f t="shared" si="123"/>
        <v>99999</v>
      </c>
      <c r="IH129" s="30">
        <f t="shared" si="95"/>
        <v>99999</v>
      </c>
      <c r="II129" s="55">
        <f t="shared" si="96"/>
        <v>99999</v>
      </c>
      <c r="IJ129" s="133" t="str">
        <f t="shared" si="124"/>
        <v>-</v>
      </c>
      <c r="IL129" s="146"/>
      <c r="IM129" s="146"/>
      <c r="IN129" s="146"/>
      <c r="IO129" s="141">
        <f t="shared" si="117"/>
        <v>99999</v>
      </c>
      <c r="IP129" s="75">
        <f t="shared" si="118"/>
        <v>99999</v>
      </c>
      <c r="IQ129" s="387" t="str">
        <f t="shared" si="112"/>
        <v>-</v>
      </c>
      <c r="IR129" s="142">
        <f t="shared" si="111"/>
        <v>999999</v>
      </c>
      <c r="IS129" s="146"/>
      <c r="IT129" s="389"/>
      <c r="IU129" s="389"/>
      <c r="IV129" s="146"/>
      <c r="IW129" s="7">
        <v>124</v>
      </c>
      <c r="IX129" s="1" t="str">
        <f t="shared" si="98"/>
        <v/>
      </c>
      <c r="IY129" s="7" t="str">
        <f t="shared" si="99"/>
        <v/>
      </c>
      <c r="IZ129" s="223" t="str" cm="1">
        <f t="array" ref="IZ129">IF(IW129&lt;=$HH$1-1,
IF(IX129&lt;&gt;IX128,
INDEX($M$6:$GP$190,1,IY129+1),INDEX($M$6:$GP$190,MIN(IY129,IY128)+1,MAX(IY129,IY128)+1))+IF(IX129&lt;&gt;IX130,INDEX($M$6:$GP$190,1,IY129+1),0),"")</f>
        <v/>
      </c>
      <c r="JA129" s="7" t="str">
        <f t="shared" si="100"/>
        <v/>
      </c>
    </row>
    <row r="130" spans="1:261" ht="15" x14ac:dyDescent="0.2">
      <c r="A130" s="216"/>
      <c r="B130" s="1">
        <v>125</v>
      </c>
      <c r="C130" s="188">
        <f t="shared" si="83"/>
        <v>0</v>
      </c>
      <c r="K130" s="7"/>
      <c r="L130" s="291">
        <v>124</v>
      </c>
      <c r="CL130" s="1"/>
      <c r="CM130" s="1"/>
      <c r="CN130" s="1"/>
      <c r="CO130" s="1"/>
      <c r="CP130" s="1"/>
      <c r="CQ130" s="1"/>
      <c r="CR130" s="1"/>
      <c r="CS130" s="1"/>
      <c r="CT130" s="1"/>
      <c r="EE130" s="1"/>
      <c r="EF130" s="31"/>
      <c r="EG130" s="31" t="s">
        <v>11</v>
      </c>
      <c r="EH130" s="183">
        <v>99999</v>
      </c>
      <c r="EI130" s="183">
        <v>99999</v>
      </c>
      <c r="EJ130" s="183">
        <v>99999</v>
      </c>
      <c r="EK130" s="183">
        <v>99999</v>
      </c>
      <c r="EL130" s="183">
        <v>99999</v>
      </c>
      <c r="EM130" s="183">
        <v>99999</v>
      </c>
      <c r="EN130" s="183">
        <v>99999</v>
      </c>
      <c r="EO130" s="183">
        <v>99999</v>
      </c>
      <c r="EP130" s="183">
        <v>99999</v>
      </c>
      <c r="EQ130" s="183">
        <v>99999</v>
      </c>
      <c r="ER130" s="183">
        <v>99999</v>
      </c>
      <c r="ES130" s="183">
        <v>99999</v>
      </c>
      <c r="ET130" s="183">
        <v>99999</v>
      </c>
      <c r="EU130" s="183">
        <v>99999</v>
      </c>
      <c r="EV130" s="183">
        <v>99999</v>
      </c>
      <c r="EW130" s="183">
        <v>99999</v>
      </c>
      <c r="EX130" s="183">
        <v>99999</v>
      </c>
      <c r="EY130" s="183">
        <v>99999</v>
      </c>
      <c r="EZ130" s="183">
        <v>99999</v>
      </c>
      <c r="FA130" s="183">
        <v>99999</v>
      </c>
      <c r="FB130" s="183">
        <v>99999</v>
      </c>
      <c r="FC130" s="183">
        <v>99999</v>
      </c>
      <c r="FD130" s="183">
        <v>99999</v>
      </c>
      <c r="FE130" s="183">
        <v>99999</v>
      </c>
      <c r="FF130" s="183">
        <v>99999</v>
      </c>
      <c r="FG130" s="183">
        <v>99999</v>
      </c>
      <c r="FH130" s="183">
        <v>99999</v>
      </c>
      <c r="FI130" s="183">
        <v>99999</v>
      </c>
      <c r="FJ130" s="183">
        <v>99999</v>
      </c>
      <c r="FK130" s="183">
        <v>99999</v>
      </c>
      <c r="FL130" s="183">
        <v>99999</v>
      </c>
      <c r="FM130" s="183">
        <v>99999</v>
      </c>
      <c r="FN130" s="183">
        <v>99999</v>
      </c>
      <c r="FO130" s="183">
        <v>99999</v>
      </c>
      <c r="FP130" s="183">
        <v>99999</v>
      </c>
      <c r="FQ130" s="183">
        <v>99999</v>
      </c>
      <c r="FR130" s="183">
        <v>99999</v>
      </c>
      <c r="FS130" s="183">
        <v>99999</v>
      </c>
      <c r="FT130" s="183">
        <v>99999</v>
      </c>
      <c r="FU130" s="183">
        <v>99999</v>
      </c>
      <c r="FV130" s="183">
        <v>99999</v>
      </c>
      <c r="FW130" s="183">
        <v>99999</v>
      </c>
      <c r="FX130" s="183">
        <v>99999</v>
      </c>
      <c r="FY130" s="183">
        <v>99999</v>
      </c>
      <c r="FZ130" s="183">
        <v>99999</v>
      </c>
      <c r="GA130" s="183">
        <v>99999</v>
      </c>
      <c r="GB130" s="183">
        <v>99999</v>
      </c>
      <c r="GC130" s="183">
        <v>99999</v>
      </c>
      <c r="GD130" s="183">
        <v>99999</v>
      </c>
      <c r="GE130" s="183">
        <v>99999</v>
      </c>
      <c r="GF130" s="183">
        <v>99999</v>
      </c>
      <c r="GG130" s="183">
        <v>99999</v>
      </c>
      <c r="GH130" s="183">
        <v>99999</v>
      </c>
      <c r="GI130" s="132">
        <v>99999</v>
      </c>
      <c r="GJ130" s="132">
        <v>99999</v>
      </c>
      <c r="GK130" s="132">
        <v>99999</v>
      </c>
      <c r="GL130" s="132">
        <v>99999</v>
      </c>
      <c r="GM130" s="132">
        <v>99999</v>
      </c>
      <c r="GN130" s="132">
        <v>99999</v>
      </c>
      <c r="GO130" s="132">
        <v>99999</v>
      </c>
      <c r="GP130" s="132">
        <v>99999</v>
      </c>
      <c r="GQ130" s="28">
        <v>124</v>
      </c>
      <c r="GR130" s="128"/>
      <c r="GS130" s="55" t="str">
        <f t="shared" si="106"/>
        <v>NFS</v>
      </c>
      <c r="GT130" s="55" t="str">
        <f t="shared" si="107"/>
        <v/>
      </c>
      <c r="GU130" s="29"/>
      <c r="GV130" s="56" t="str">
        <f t="shared" si="104"/>
        <v>,</v>
      </c>
      <c r="GW130" s="59" t="str">
        <f t="shared" si="102"/>
        <v>,</v>
      </c>
      <c r="GX130" s="29">
        <v>125</v>
      </c>
      <c r="GY130" s="5"/>
      <c r="GZ130" s="87" t="str">
        <f t="shared" si="119"/>
        <v/>
      </c>
      <c r="HA130" s="101" t="str">
        <v>0,0,0,0</v>
      </c>
      <c r="HB130" s="56">
        <f t="shared" si="113"/>
        <v>2</v>
      </c>
      <c r="HC130" s="56">
        <f t="shared" si="114"/>
        <v>4</v>
      </c>
      <c r="HD130" s="55">
        <f t="shared" si="110"/>
        <v>99999</v>
      </c>
      <c r="HE130" s="219">
        <f t="shared" si="87"/>
        <v>99999</v>
      </c>
      <c r="HF130" s="55">
        <f t="shared" si="88"/>
        <v>99999</v>
      </c>
      <c r="HG130" s="108" t="str">
        <f t="shared" si="89"/>
        <v>NFS</v>
      </c>
      <c r="HH130" s="85">
        <f t="shared" si="90"/>
        <v>0</v>
      </c>
      <c r="HI130" s="106" t="str">
        <f t="shared" si="91"/>
        <v/>
      </c>
      <c r="HJ130" s="29">
        <v>125</v>
      </c>
      <c r="HK130" s="85" t="str">
        <f t="shared" si="80"/>
        <v/>
      </c>
      <c r="HL130" s="85" t="str">
        <f t="shared" si="103"/>
        <v/>
      </c>
      <c r="HM130" s="55" t="str" cm="1">
        <f t="array" ref="HM130">IF(HJ130&lt;=$HH$1-1,IF(HK130&lt;&gt;HK129,INDEX($M$6:$GP$190,1,HL130+1),INDEX($M$6:$GP$190,MIN(HL130,HL129)+1,MAX(HL130,HL129)+1))+IF(HK130&lt;&gt;HK131,INDEX($M$6:$GP$190,1,HL130+1),0),"")</f>
        <v/>
      </c>
      <c r="HN130" s="29" t="str">
        <f>IF(HJ130&lt;=$HH$1-1,ROUND(#REF!,3)&amp;","&amp;#REF!,"")</f>
        <v/>
      </c>
      <c r="HO130" s="40"/>
      <c r="HP130" s="40"/>
      <c r="HQ130" s="40"/>
      <c r="HR130" s="40"/>
      <c r="HU130" s="75">
        <v>125</v>
      </c>
      <c r="HV130" s="77" t="str">
        <f t="shared" si="120"/>
        <v/>
      </c>
      <c r="HW130" s="78" t="str">
        <f t="shared" si="121"/>
        <v/>
      </c>
      <c r="HX130" s="88" t="str">
        <f t="shared" si="92"/>
        <v/>
      </c>
      <c r="HY130" s="68" t="str">
        <v>0,0,0,1</v>
      </c>
      <c r="HZ130" s="75">
        <f t="shared" si="115"/>
        <v>2</v>
      </c>
      <c r="IA130" s="75">
        <f t="shared" si="116"/>
        <v>4</v>
      </c>
      <c r="IB130" s="75">
        <f t="shared" si="108"/>
        <v>99999</v>
      </c>
      <c r="IC130" s="143">
        <f t="shared" si="93"/>
        <v>99999</v>
      </c>
      <c r="ID130" s="75">
        <f t="shared" si="105"/>
        <v>99999</v>
      </c>
      <c r="IE130" s="76">
        <f t="shared" si="94"/>
        <v>99999</v>
      </c>
      <c r="IF130" s="86">
        <f t="shared" si="122"/>
        <v>99999</v>
      </c>
      <c r="IG130" s="88">
        <f t="shared" si="123"/>
        <v>99999</v>
      </c>
      <c r="IH130" s="30">
        <f t="shared" si="95"/>
        <v>99999</v>
      </c>
      <c r="II130" s="55">
        <f t="shared" si="96"/>
        <v>99999</v>
      </c>
      <c r="IJ130" s="133" t="str">
        <f t="shared" si="124"/>
        <v>-</v>
      </c>
      <c r="IL130" s="146"/>
      <c r="IM130" s="146"/>
      <c r="IN130" s="146"/>
      <c r="IO130" s="141">
        <f t="shared" si="117"/>
        <v>99999</v>
      </c>
      <c r="IP130" s="75">
        <f t="shared" si="118"/>
        <v>99999</v>
      </c>
      <c r="IQ130" s="387" t="str">
        <f t="shared" si="112"/>
        <v>-</v>
      </c>
      <c r="IR130" s="142">
        <f t="shared" si="111"/>
        <v>999999</v>
      </c>
      <c r="IS130" s="146"/>
      <c r="IT130" s="389"/>
      <c r="IU130" s="389"/>
      <c r="IV130" s="146"/>
      <c r="IW130" s="7">
        <v>125</v>
      </c>
      <c r="IX130" s="1" t="str">
        <f t="shared" si="98"/>
        <v/>
      </c>
      <c r="IY130" s="7" t="str">
        <f t="shared" si="99"/>
        <v/>
      </c>
      <c r="IZ130" s="223" t="str" cm="1">
        <f t="array" ref="IZ130">IF(IW130&lt;=$HH$1-1,
IF(IX130&lt;&gt;IX129,
INDEX($M$6:$GP$190,1,IY130+1),INDEX($M$6:$GP$190,MIN(IY130,IY129)+1,MAX(IY130,IY129)+1))+IF(IX130&lt;&gt;IX131,INDEX($M$6:$GP$190,1,IY130+1),0),"")</f>
        <v/>
      </c>
      <c r="JA130" s="7" t="str">
        <f t="shared" si="100"/>
        <v/>
      </c>
    </row>
    <row r="131" spans="1:261" ht="15" x14ac:dyDescent="0.2">
      <c r="A131" s="216"/>
      <c r="B131" s="1">
        <v>126</v>
      </c>
      <c r="C131" s="188">
        <f t="shared" si="83"/>
        <v>0</v>
      </c>
      <c r="K131" s="7"/>
      <c r="L131" s="291">
        <v>125</v>
      </c>
      <c r="CL131" s="1"/>
      <c r="CM131" s="1"/>
      <c r="CN131" s="1"/>
      <c r="CO131" s="1"/>
      <c r="CP131" s="1"/>
      <c r="CQ131" s="1"/>
      <c r="CR131" s="1"/>
      <c r="CS131" s="1"/>
      <c r="CT131" s="1"/>
      <c r="EE131" s="1"/>
      <c r="EF131" s="1"/>
      <c r="EG131" s="31"/>
      <c r="EH131" s="31" t="s">
        <v>11</v>
      </c>
      <c r="EI131" s="183">
        <v>99999</v>
      </c>
      <c r="EJ131" s="183">
        <v>99999</v>
      </c>
      <c r="EK131" s="183">
        <v>99999</v>
      </c>
      <c r="EL131" s="183">
        <v>99999</v>
      </c>
      <c r="EM131" s="183">
        <v>99999</v>
      </c>
      <c r="EN131" s="183">
        <v>99999</v>
      </c>
      <c r="EO131" s="183">
        <v>99999</v>
      </c>
      <c r="EP131" s="183">
        <v>99999</v>
      </c>
      <c r="EQ131" s="183">
        <v>99999</v>
      </c>
      <c r="ER131" s="183">
        <v>99999</v>
      </c>
      <c r="ES131" s="183">
        <v>99999</v>
      </c>
      <c r="ET131" s="183">
        <v>99999</v>
      </c>
      <c r="EU131" s="183">
        <v>99999</v>
      </c>
      <c r="EV131" s="183">
        <v>99999</v>
      </c>
      <c r="EW131" s="183">
        <v>99999</v>
      </c>
      <c r="EX131" s="183">
        <v>99999</v>
      </c>
      <c r="EY131" s="183">
        <v>99999</v>
      </c>
      <c r="EZ131" s="183">
        <v>99999</v>
      </c>
      <c r="FA131" s="183">
        <v>99999</v>
      </c>
      <c r="FB131" s="183">
        <v>99999</v>
      </c>
      <c r="FC131" s="183">
        <v>99999</v>
      </c>
      <c r="FD131" s="183">
        <v>99999</v>
      </c>
      <c r="FE131" s="183">
        <v>99999</v>
      </c>
      <c r="FF131" s="183">
        <v>99999</v>
      </c>
      <c r="FG131" s="183">
        <v>99999</v>
      </c>
      <c r="FH131" s="183">
        <v>99999</v>
      </c>
      <c r="FI131" s="183">
        <v>99999</v>
      </c>
      <c r="FJ131" s="183">
        <v>99999</v>
      </c>
      <c r="FK131" s="183">
        <v>99999</v>
      </c>
      <c r="FL131" s="183">
        <v>99999</v>
      </c>
      <c r="FM131" s="183">
        <v>99999</v>
      </c>
      <c r="FN131" s="183">
        <v>99999</v>
      </c>
      <c r="FO131" s="183">
        <v>99999</v>
      </c>
      <c r="FP131" s="183">
        <v>99999</v>
      </c>
      <c r="FQ131" s="183">
        <v>99999</v>
      </c>
      <c r="FR131" s="183">
        <v>99999</v>
      </c>
      <c r="FS131" s="183">
        <v>99999</v>
      </c>
      <c r="FT131" s="183">
        <v>99999</v>
      </c>
      <c r="FU131" s="183">
        <v>99999</v>
      </c>
      <c r="FV131" s="183">
        <v>99999</v>
      </c>
      <c r="FW131" s="183">
        <v>99999</v>
      </c>
      <c r="FX131" s="183">
        <v>99999</v>
      </c>
      <c r="FY131" s="183">
        <v>99999</v>
      </c>
      <c r="FZ131" s="183">
        <v>99999</v>
      </c>
      <c r="GA131" s="183">
        <v>99999</v>
      </c>
      <c r="GB131" s="183">
        <v>99999</v>
      </c>
      <c r="GC131" s="183">
        <v>99999</v>
      </c>
      <c r="GD131" s="183">
        <v>99999</v>
      </c>
      <c r="GE131" s="183">
        <v>99999</v>
      </c>
      <c r="GF131" s="183">
        <v>99999</v>
      </c>
      <c r="GG131" s="183">
        <v>99999</v>
      </c>
      <c r="GH131" s="183">
        <v>99999</v>
      </c>
      <c r="GI131" s="132">
        <v>99999</v>
      </c>
      <c r="GJ131" s="132">
        <v>99999</v>
      </c>
      <c r="GK131" s="132">
        <v>99999</v>
      </c>
      <c r="GL131" s="132">
        <v>99999</v>
      </c>
      <c r="GM131" s="132">
        <v>99999</v>
      </c>
      <c r="GN131" s="132">
        <v>99999</v>
      </c>
      <c r="GO131" s="132">
        <v>99999</v>
      </c>
      <c r="GP131" s="132">
        <v>99999</v>
      </c>
      <c r="GQ131" s="28">
        <v>125</v>
      </c>
      <c r="GR131" s="128"/>
      <c r="GS131" s="55" t="str">
        <f t="shared" si="106"/>
        <v>NFS</v>
      </c>
      <c r="GT131" s="55" t="str">
        <f t="shared" si="107"/>
        <v/>
      </c>
      <c r="GU131" s="29"/>
      <c r="GV131" s="56" t="str">
        <f t="shared" si="104"/>
        <v>,</v>
      </c>
      <c r="GW131" s="59" t="str">
        <f t="shared" si="102"/>
        <v>,</v>
      </c>
      <c r="GX131" s="29">
        <v>126</v>
      </c>
      <c r="GY131" s="5"/>
      <c r="GZ131" s="87" t="str">
        <f t="shared" si="119"/>
        <v/>
      </c>
      <c r="HA131" s="101" t="str">
        <v>0,0,0,0</v>
      </c>
      <c r="HB131" s="56">
        <f t="shared" si="113"/>
        <v>2</v>
      </c>
      <c r="HC131" s="56">
        <f t="shared" si="114"/>
        <v>4</v>
      </c>
      <c r="HD131" s="55">
        <f t="shared" si="110"/>
        <v>99999</v>
      </c>
      <c r="HE131" s="219">
        <f t="shared" si="87"/>
        <v>99999</v>
      </c>
      <c r="HF131" s="55">
        <f t="shared" si="88"/>
        <v>99999</v>
      </c>
      <c r="HG131" s="108" t="str">
        <f t="shared" si="89"/>
        <v>NFS</v>
      </c>
      <c r="HH131" s="85">
        <f t="shared" si="90"/>
        <v>0</v>
      </c>
      <c r="HI131" s="106" t="str">
        <f t="shared" si="91"/>
        <v/>
      </c>
      <c r="HJ131" s="29">
        <v>126</v>
      </c>
      <c r="HK131" s="85" t="str">
        <f t="shared" si="80"/>
        <v/>
      </c>
      <c r="HL131" s="85" t="str">
        <f t="shared" si="103"/>
        <v/>
      </c>
      <c r="HM131" s="55" t="str" cm="1">
        <f t="array" ref="HM131">IF(HJ131&lt;=$HH$1-1,IF(HK131&lt;&gt;HK130,INDEX($M$6:$GP$190,1,HL131+1),INDEX($M$6:$GP$190,MIN(HL131,HL130)+1,MAX(HL131,HL130)+1))+IF(HK131&lt;&gt;HK132,INDEX($M$6:$GP$190,1,HL131+1),0),"")</f>
        <v/>
      </c>
      <c r="HN131" s="29" t="str">
        <f>IF(HJ131&lt;=$HH$1-1,ROUND(#REF!,3)&amp;","&amp;#REF!,"")</f>
        <v/>
      </c>
      <c r="HO131" s="40"/>
      <c r="HP131" s="40"/>
      <c r="HQ131" s="40"/>
      <c r="HR131" s="40"/>
      <c r="HU131" s="75">
        <v>126</v>
      </c>
      <c r="HV131" s="77" t="str">
        <f t="shared" si="120"/>
        <v/>
      </c>
      <c r="HW131" s="78" t="str">
        <f t="shared" si="121"/>
        <v/>
      </c>
      <c r="HX131" s="88" t="str">
        <f t="shared" si="92"/>
        <v/>
      </c>
      <c r="HY131" s="68" t="str">
        <v>0,0,0,1</v>
      </c>
      <c r="HZ131" s="75">
        <f t="shared" si="115"/>
        <v>2</v>
      </c>
      <c r="IA131" s="75">
        <f t="shared" si="116"/>
        <v>4</v>
      </c>
      <c r="IB131" s="75">
        <f t="shared" si="108"/>
        <v>99999</v>
      </c>
      <c r="IC131" s="143">
        <f t="shared" si="93"/>
        <v>99999</v>
      </c>
      <c r="ID131" s="75">
        <f t="shared" si="105"/>
        <v>99999</v>
      </c>
      <c r="IE131" s="76">
        <f t="shared" si="94"/>
        <v>99999</v>
      </c>
      <c r="IF131" s="86">
        <f t="shared" si="122"/>
        <v>99999</v>
      </c>
      <c r="IG131" s="88">
        <f t="shared" si="123"/>
        <v>99999</v>
      </c>
      <c r="IH131" s="30">
        <f t="shared" si="95"/>
        <v>99999</v>
      </c>
      <c r="II131" s="55">
        <f t="shared" si="96"/>
        <v>99999</v>
      </c>
      <c r="IJ131" s="133" t="str">
        <f t="shared" si="124"/>
        <v>-</v>
      </c>
      <c r="IL131" s="146"/>
      <c r="IM131" s="146"/>
      <c r="IN131" s="146"/>
      <c r="IO131" s="141">
        <f t="shared" si="117"/>
        <v>99999</v>
      </c>
      <c r="IP131" s="75">
        <f t="shared" si="118"/>
        <v>99999</v>
      </c>
      <c r="IQ131" s="387" t="str">
        <f t="shared" si="112"/>
        <v>-</v>
      </c>
      <c r="IR131" s="142">
        <f t="shared" si="111"/>
        <v>999999</v>
      </c>
      <c r="IS131" s="146"/>
      <c r="IT131" s="389"/>
      <c r="IU131" s="389"/>
      <c r="IV131" s="146"/>
      <c r="IW131" s="7">
        <v>126</v>
      </c>
      <c r="IX131" s="1" t="str">
        <f t="shared" si="98"/>
        <v/>
      </c>
      <c r="IY131" s="7" t="str">
        <f t="shared" si="99"/>
        <v/>
      </c>
      <c r="IZ131" s="223" t="str" cm="1">
        <f t="array" ref="IZ131">IF(IW131&lt;=$HH$1-1,
IF(IX131&lt;&gt;IX130,
INDEX($M$6:$GP$190,1,IY131+1),INDEX($M$6:$GP$190,MIN(IY131,IY130)+1,MAX(IY131,IY130)+1))+IF(IX131&lt;&gt;IX132,INDEX($M$6:$GP$190,1,IY131+1),0),"")</f>
        <v/>
      </c>
      <c r="JA131" s="7" t="str">
        <f t="shared" si="100"/>
        <v/>
      </c>
    </row>
    <row r="132" spans="1:261" ht="15" x14ac:dyDescent="0.2">
      <c r="A132" s="216"/>
      <c r="B132" s="1">
        <v>127</v>
      </c>
      <c r="C132" s="188">
        <f t="shared" si="83"/>
        <v>0</v>
      </c>
      <c r="K132" s="7"/>
      <c r="L132" s="291">
        <v>126</v>
      </c>
      <c r="CL132" s="1"/>
      <c r="CM132" s="1"/>
      <c r="CN132" s="1"/>
      <c r="CO132" s="1"/>
      <c r="CP132" s="1"/>
      <c r="CQ132" s="1"/>
      <c r="CR132" s="1"/>
      <c r="CS132" s="1"/>
      <c r="CT132" s="1"/>
      <c r="EE132" s="1"/>
      <c r="EF132" s="1"/>
      <c r="EG132" s="1"/>
      <c r="EH132" s="31"/>
      <c r="EI132" s="31" t="s">
        <v>11</v>
      </c>
      <c r="EJ132" s="183">
        <v>99999</v>
      </c>
      <c r="EK132" s="183">
        <v>99999</v>
      </c>
      <c r="EL132" s="183">
        <v>99999</v>
      </c>
      <c r="EM132" s="183">
        <v>99999</v>
      </c>
      <c r="EN132" s="183">
        <v>99999</v>
      </c>
      <c r="EO132" s="183">
        <v>99999</v>
      </c>
      <c r="EP132" s="183">
        <v>99999</v>
      </c>
      <c r="EQ132" s="183">
        <v>99999</v>
      </c>
      <c r="ER132" s="183">
        <v>99999</v>
      </c>
      <c r="ES132" s="183">
        <v>99999</v>
      </c>
      <c r="ET132" s="183">
        <v>99999</v>
      </c>
      <c r="EU132" s="183">
        <v>99999</v>
      </c>
      <c r="EV132" s="183">
        <v>99999</v>
      </c>
      <c r="EW132" s="183">
        <v>99999</v>
      </c>
      <c r="EX132" s="183">
        <v>99999</v>
      </c>
      <c r="EY132" s="183">
        <v>99999</v>
      </c>
      <c r="EZ132" s="183">
        <v>99999</v>
      </c>
      <c r="FA132" s="183">
        <v>99999</v>
      </c>
      <c r="FB132" s="183">
        <v>99999</v>
      </c>
      <c r="FC132" s="183">
        <v>99999</v>
      </c>
      <c r="FD132" s="183">
        <v>99999</v>
      </c>
      <c r="FE132" s="183">
        <v>99999</v>
      </c>
      <c r="FF132" s="183">
        <v>99999</v>
      </c>
      <c r="FG132" s="183">
        <v>99999</v>
      </c>
      <c r="FH132" s="183">
        <v>99999</v>
      </c>
      <c r="FI132" s="183">
        <v>99999</v>
      </c>
      <c r="FJ132" s="183">
        <v>99999</v>
      </c>
      <c r="FK132" s="183">
        <v>99999</v>
      </c>
      <c r="FL132" s="183">
        <v>99999</v>
      </c>
      <c r="FM132" s="183">
        <v>99999</v>
      </c>
      <c r="FN132" s="183">
        <v>99999</v>
      </c>
      <c r="FO132" s="183">
        <v>99999</v>
      </c>
      <c r="FP132" s="183">
        <v>99999</v>
      </c>
      <c r="FQ132" s="183">
        <v>99999</v>
      </c>
      <c r="FR132" s="183">
        <v>99999</v>
      </c>
      <c r="FS132" s="183">
        <v>99999</v>
      </c>
      <c r="FT132" s="183">
        <v>99999</v>
      </c>
      <c r="FU132" s="183">
        <v>99999</v>
      </c>
      <c r="FV132" s="183">
        <v>99999</v>
      </c>
      <c r="FW132" s="183">
        <v>99999</v>
      </c>
      <c r="FX132" s="183">
        <v>99999</v>
      </c>
      <c r="FY132" s="183">
        <v>99999</v>
      </c>
      <c r="FZ132" s="183">
        <v>99999</v>
      </c>
      <c r="GA132" s="183">
        <v>99999</v>
      </c>
      <c r="GB132" s="183">
        <v>99999</v>
      </c>
      <c r="GC132" s="183">
        <v>99999</v>
      </c>
      <c r="GD132" s="183">
        <v>99999</v>
      </c>
      <c r="GE132" s="183">
        <v>99999</v>
      </c>
      <c r="GF132" s="183">
        <v>99999</v>
      </c>
      <c r="GG132" s="183">
        <v>99999</v>
      </c>
      <c r="GH132" s="183">
        <v>99999</v>
      </c>
      <c r="GI132" s="132">
        <v>99999</v>
      </c>
      <c r="GJ132" s="132">
        <v>99999</v>
      </c>
      <c r="GK132" s="132">
        <v>99999</v>
      </c>
      <c r="GL132" s="132">
        <v>99999</v>
      </c>
      <c r="GM132" s="132">
        <v>99999</v>
      </c>
      <c r="GN132" s="132">
        <v>99999</v>
      </c>
      <c r="GO132" s="132">
        <v>99999</v>
      </c>
      <c r="GP132" s="132">
        <v>99999</v>
      </c>
      <c r="GQ132" s="28">
        <v>126</v>
      </c>
      <c r="GR132" s="128"/>
      <c r="GS132" s="55" t="str">
        <f t="shared" si="106"/>
        <v>NFS</v>
      </c>
      <c r="GT132" s="55" t="str">
        <f t="shared" si="107"/>
        <v/>
      </c>
      <c r="GU132" s="29"/>
      <c r="GV132" s="56" t="str">
        <f t="shared" si="104"/>
        <v>,</v>
      </c>
      <c r="GW132" s="59" t="str">
        <f t="shared" si="102"/>
        <v>,</v>
      </c>
      <c r="GX132" s="29">
        <v>127</v>
      </c>
      <c r="GY132" s="5"/>
      <c r="GZ132" s="87" t="str">
        <f t="shared" si="119"/>
        <v/>
      </c>
      <c r="HA132" s="101" t="str">
        <v>0,0,0,0</v>
      </c>
      <c r="HB132" s="56">
        <f t="shared" si="113"/>
        <v>2</v>
      </c>
      <c r="HC132" s="56">
        <f t="shared" si="114"/>
        <v>4</v>
      </c>
      <c r="HD132" s="55">
        <f t="shared" si="110"/>
        <v>99999</v>
      </c>
      <c r="HE132" s="219">
        <f t="shared" si="87"/>
        <v>99999</v>
      </c>
      <c r="HF132" s="55">
        <f t="shared" si="88"/>
        <v>99999</v>
      </c>
      <c r="HG132" s="108" t="str">
        <f t="shared" si="89"/>
        <v>NFS</v>
      </c>
      <c r="HH132" s="85">
        <f t="shared" si="90"/>
        <v>0</v>
      </c>
      <c r="HI132" s="106" t="str">
        <f t="shared" si="91"/>
        <v/>
      </c>
      <c r="HJ132" s="29">
        <v>127</v>
      </c>
      <c r="HK132" s="85" t="str">
        <f t="shared" si="80"/>
        <v/>
      </c>
      <c r="HL132" s="85" t="str">
        <f t="shared" si="103"/>
        <v/>
      </c>
      <c r="HM132" s="55" t="str" cm="1">
        <f t="array" ref="HM132">IF(HJ132&lt;=$HH$1-1,IF(HK132&lt;&gt;HK131,INDEX($M$6:$GP$190,1,HL132+1),INDEX($M$6:$GP$190,MIN(HL132,HL131)+1,MAX(HL132,HL131)+1))+IF(HK132&lt;&gt;HK133,INDEX($M$6:$GP$190,1,HL132+1),0),"")</f>
        <v/>
      </c>
      <c r="HN132" s="29" t="str">
        <f>IF(HJ132&lt;=$HH$1-1,ROUND(#REF!,3)&amp;","&amp;#REF!,"")</f>
        <v/>
      </c>
      <c r="HO132" s="40"/>
      <c r="HP132" s="40"/>
      <c r="HQ132" s="40"/>
      <c r="HR132" s="40"/>
      <c r="HU132" s="75">
        <v>127</v>
      </c>
      <c r="HV132" s="77" t="str">
        <f t="shared" si="120"/>
        <v/>
      </c>
      <c r="HW132" s="78" t="str">
        <f t="shared" si="121"/>
        <v/>
      </c>
      <c r="HX132" s="88" t="str">
        <f t="shared" si="92"/>
        <v/>
      </c>
      <c r="HY132" s="68" t="str">
        <v>0,0,0,1</v>
      </c>
      <c r="HZ132" s="75">
        <f t="shared" si="115"/>
        <v>2</v>
      </c>
      <c r="IA132" s="75">
        <f t="shared" si="116"/>
        <v>4</v>
      </c>
      <c r="IB132" s="75">
        <f t="shared" si="108"/>
        <v>99999</v>
      </c>
      <c r="IC132" s="143">
        <f t="shared" si="93"/>
        <v>99999</v>
      </c>
      <c r="ID132" s="75">
        <f t="shared" si="105"/>
        <v>99999</v>
      </c>
      <c r="IE132" s="76">
        <f t="shared" si="94"/>
        <v>99999</v>
      </c>
      <c r="IF132" s="86">
        <f t="shared" si="122"/>
        <v>99999</v>
      </c>
      <c r="IG132" s="88">
        <f t="shared" si="123"/>
        <v>99999</v>
      </c>
      <c r="IH132" s="30">
        <f t="shared" si="95"/>
        <v>99999</v>
      </c>
      <c r="II132" s="55">
        <f t="shared" si="96"/>
        <v>99999</v>
      </c>
      <c r="IJ132" s="133" t="str">
        <f t="shared" si="124"/>
        <v>-</v>
      </c>
      <c r="IL132" s="146"/>
      <c r="IM132" s="146"/>
      <c r="IN132" s="146"/>
      <c r="IO132" s="141">
        <f t="shared" si="117"/>
        <v>99999</v>
      </c>
      <c r="IP132" s="75">
        <f t="shared" si="118"/>
        <v>99999</v>
      </c>
      <c r="IQ132" s="387" t="str">
        <f t="shared" si="112"/>
        <v>-</v>
      </c>
      <c r="IR132" s="142">
        <f t="shared" si="111"/>
        <v>999999</v>
      </c>
      <c r="IS132" s="146"/>
      <c r="IT132" s="389"/>
      <c r="IU132" s="389"/>
      <c r="IV132" s="146"/>
      <c r="IW132" s="7">
        <v>127</v>
      </c>
      <c r="IX132" s="1" t="str">
        <f t="shared" si="98"/>
        <v/>
      </c>
      <c r="IY132" s="7" t="str">
        <f t="shared" si="99"/>
        <v/>
      </c>
      <c r="IZ132" s="223" t="str" cm="1">
        <f t="array" ref="IZ132">IF(IW132&lt;=$HH$1-1,
IF(IX132&lt;&gt;IX131,
INDEX($M$6:$GP$190,1,IY132+1),INDEX($M$6:$GP$190,MIN(IY132,IY131)+1,MAX(IY132,IY131)+1))+IF(IX132&lt;&gt;IX133,INDEX($M$6:$GP$190,1,IY132+1),0),"")</f>
        <v/>
      </c>
      <c r="JA132" s="7" t="str">
        <f t="shared" si="100"/>
        <v/>
      </c>
    </row>
    <row r="133" spans="1:261" ht="15" x14ac:dyDescent="0.2">
      <c r="A133" s="216"/>
      <c r="B133" s="1">
        <v>128</v>
      </c>
      <c r="C133" s="188">
        <f t="shared" si="83"/>
        <v>0</v>
      </c>
      <c r="K133" s="7"/>
      <c r="L133" s="291">
        <v>127</v>
      </c>
      <c r="CL133" s="1"/>
      <c r="CM133" s="1"/>
      <c r="CN133" s="1"/>
      <c r="CO133" s="1"/>
      <c r="CP133" s="1"/>
      <c r="CQ133" s="1"/>
      <c r="CR133" s="1"/>
      <c r="CS133" s="1"/>
      <c r="CT133" s="1"/>
      <c r="EE133" s="1"/>
      <c r="EF133" s="1"/>
      <c r="EG133" s="1"/>
      <c r="EH133" s="1"/>
      <c r="EI133" s="31"/>
      <c r="EJ133" s="31" t="s">
        <v>11</v>
      </c>
      <c r="EK133" s="183">
        <v>99999</v>
      </c>
      <c r="EL133" s="183">
        <v>99999</v>
      </c>
      <c r="EM133" s="183">
        <v>99999</v>
      </c>
      <c r="EN133" s="183">
        <v>99999</v>
      </c>
      <c r="EO133" s="183">
        <v>99999</v>
      </c>
      <c r="EP133" s="183">
        <v>99999</v>
      </c>
      <c r="EQ133" s="183">
        <v>99999</v>
      </c>
      <c r="ER133" s="183">
        <v>99999</v>
      </c>
      <c r="ES133" s="183">
        <v>99999</v>
      </c>
      <c r="ET133" s="183">
        <v>99999</v>
      </c>
      <c r="EU133" s="183">
        <v>99999</v>
      </c>
      <c r="EV133" s="183">
        <v>99999</v>
      </c>
      <c r="EW133" s="183">
        <v>99999</v>
      </c>
      <c r="EX133" s="183">
        <v>99999</v>
      </c>
      <c r="EY133" s="183">
        <v>99999</v>
      </c>
      <c r="EZ133" s="183">
        <v>99999</v>
      </c>
      <c r="FA133" s="183">
        <v>99999</v>
      </c>
      <c r="FB133" s="183">
        <v>99999</v>
      </c>
      <c r="FC133" s="183">
        <v>99999</v>
      </c>
      <c r="FD133" s="183">
        <v>99999</v>
      </c>
      <c r="FE133" s="183">
        <v>99999</v>
      </c>
      <c r="FF133" s="183">
        <v>99999</v>
      </c>
      <c r="FG133" s="183">
        <v>99999</v>
      </c>
      <c r="FH133" s="183">
        <v>99999</v>
      </c>
      <c r="FI133" s="183">
        <v>99999</v>
      </c>
      <c r="FJ133" s="183">
        <v>99999</v>
      </c>
      <c r="FK133" s="183">
        <v>99999</v>
      </c>
      <c r="FL133" s="183">
        <v>99999</v>
      </c>
      <c r="FM133" s="183">
        <v>99999</v>
      </c>
      <c r="FN133" s="183">
        <v>99999</v>
      </c>
      <c r="FO133" s="183">
        <v>99999</v>
      </c>
      <c r="FP133" s="183">
        <v>99999</v>
      </c>
      <c r="FQ133" s="183">
        <v>99999</v>
      </c>
      <c r="FR133" s="183">
        <v>99999</v>
      </c>
      <c r="FS133" s="183">
        <v>99999</v>
      </c>
      <c r="FT133" s="183">
        <v>99999</v>
      </c>
      <c r="FU133" s="183">
        <v>99999</v>
      </c>
      <c r="FV133" s="183">
        <v>99999</v>
      </c>
      <c r="FW133" s="183">
        <v>99999</v>
      </c>
      <c r="FX133" s="183">
        <v>99999</v>
      </c>
      <c r="FY133" s="183">
        <v>99999</v>
      </c>
      <c r="FZ133" s="183">
        <v>99999</v>
      </c>
      <c r="GA133" s="183">
        <v>99999</v>
      </c>
      <c r="GB133" s="183">
        <v>99999</v>
      </c>
      <c r="GC133" s="183">
        <v>99999</v>
      </c>
      <c r="GD133" s="183">
        <v>99999</v>
      </c>
      <c r="GE133" s="183">
        <v>99999</v>
      </c>
      <c r="GF133" s="183">
        <v>99999</v>
      </c>
      <c r="GG133" s="183">
        <v>99999</v>
      </c>
      <c r="GH133" s="183">
        <v>99999</v>
      </c>
      <c r="GI133" s="132">
        <v>99999</v>
      </c>
      <c r="GJ133" s="132">
        <v>99999</v>
      </c>
      <c r="GK133" s="132">
        <v>99999</v>
      </c>
      <c r="GL133" s="132">
        <v>99999</v>
      </c>
      <c r="GM133" s="132">
        <v>99999</v>
      </c>
      <c r="GN133" s="132">
        <v>99999</v>
      </c>
      <c r="GO133" s="132">
        <v>99999</v>
      </c>
      <c r="GP133" s="132">
        <v>99999</v>
      </c>
      <c r="GQ133" s="28">
        <v>127</v>
      </c>
      <c r="GR133" s="128"/>
      <c r="GS133" s="55" t="str">
        <f t="shared" si="106"/>
        <v>NFS</v>
      </c>
      <c r="GT133" s="55" t="str">
        <f t="shared" si="107"/>
        <v/>
      </c>
      <c r="GU133" s="29"/>
      <c r="GV133" s="56" t="str">
        <f t="shared" si="104"/>
        <v>,</v>
      </c>
      <c r="GW133" s="59" t="str">
        <f t="shared" si="102"/>
        <v>,</v>
      </c>
      <c r="GX133" s="29">
        <v>128</v>
      </c>
      <c r="GY133" s="5"/>
      <c r="GZ133" s="87" t="str">
        <f t="shared" si="119"/>
        <v/>
      </c>
      <c r="HA133" s="101" t="str">
        <v>0,0,0,0</v>
      </c>
      <c r="HB133" s="56">
        <f t="shared" si="113"/>
        <v>2</v>
      </c>
      <c r="HC133" s="56">
        <f t="shared" si="114"/>
        <v>4</v>
      </c>
      <c r="HD133" s="55">
        <f t="shared" si="110"/>
        <v>99999</v>
      </c>
      <c r="HE133" s="219">
        <f t="shared" si="87"/>
        <v>99999</v>
      </c>
      <c r="HF133" s="55">
        <f t="shared" si="88"/>
        <v>99999</v>
      </c>
      <c r="HG133" s="108" t="str">
        <f t="shared" si="89"/>
        <v>NFS</v>
      </c>
      <c r="HH133" s="85">
        <f t="shared" si="90"/>
        <v>0</v>
      </c>
      <c r="HI133" s="106" t="str">
        <f t="shared" si="91"/>
        <v/>
      </c>
      <c r="HJ133" s="29">
        <v>128</v>
      </c>
      <c r="HK133" s="85" t="str">
        <f t="shared" si="80"/>
        <v/>
      </c>
      <c r="HL133" s="85" t="str">
        <f t="shared" si="103"/>
        <v/>
      </c>
      <c r="HM133" s="55" t="str" cm="1">
        <f t="array" ref="HM133">IF(HJ133&lt;=$HH$1-1,IF(HK133&lt;&gt;HK132,INDEX($M$6:$GP$190,1,HL133+1),INDEX($M$6:$GP$190,MIN(HL133,HL132)+1,MAX(HL133,HL132)+1))+IF(HK133&lt;&gt;HK134,INDEX($M$6:$GP$190,1,HL133+1),0),"")</f>
        <v/>
      </c>
      <c r="HN133" s="29" t="str">
        <f>IF(HJ133&lt;=$HH$1-1,ROUND(#REF!,3)&amp;","&amp;#REF!,"")</f>
        <v/>
      </c>
      <c r="HO133" s="40"/>
      <c r="HP133" s="40"/>
      <c r="HQ133" s="40"/>
      <c r="HR133" s="40"/>
      <c r="HU133" s="75">
        <v>128</v>
      </c>
      <c r="HV133" s="77" t="str">
        <f t="shared" si="120"/>
        <v/>
      </c>
      <c r="HW133" s="78" t="str">
        <f t="shared" si="121"/>
        <v/>
      </c>
      <c r="HX133" s="88" t="str">
        <f t="shared" si="92"/>
        <v/>
      </c>
      <c r="HY133" s="68" t="str">
        <v>0,0,0,1</v>
      </c>
      <c r="HZ133" s="75">
        <f t="shared" si="115"/>
        <v>2</v>
      </c>
      <c r="IA133" s="75">
        <f t="shared" si="116"/>
        <v>4</v>
      </c>
      <c r="IB133" s="75">
        <f t="shared" si="108"/>
        <v>99999</v>
      </c>
      <c r="IC133" s="143">
        <f t="shared" si="93"/>
        <v>99999</v>
      </c>
      <c r="ID133" s="75">
        <f t="shared" si="105"/>
        <v>99999</v>
      </c>
      <c r="IE133" s="76">
        <f t="shared" si="94"/>
        <v>99999</v>
      </c>
      <c r="IF133" s="86">
        <f t="shared" si="122"/>
        <v>99999</v>
      </c>
      <c r="IG133" s="88">
        <f t="shared" si="123"/>
        <v>99999</v>
      </c>
      <c r="IH133" s="30">
        <f t="shared" si="95"/>
        <v>99999</v>
      </c>
      <c r="II133" s="55">
        <f t="shared" si="96"/>
        <v>99999</v>
      </c>
      <c r="IJ133" s="133" t="str">
        <f t="shared" si="124"/>
        <v>-</v>
      </c>
      <c r="IL133" s="146"/>
      <c r="IM133" s="146"/>
      <c r="IN133" s="146"/>
      <c r="IO133" s="141">
        <f t="shared" si="117"/>
        <v>99999</v>
      </c>
      <c r="IP133" s="75">
        <f t="shared" si="118"/>
        <v>99999</v>
      </c>
      <c r="IQ133" s="387" t="str">
        <f t="shared" si="112"/>
        <v>-</v>
      </c>
      <c r="IR133" s="142">
        <f t="shared" si="111"/>
        <v>999999</v>
      </c>
      <c r="IS133" s="146"/>
      <c r="IT133" s="389"/>
      <c r="IU133" s="389"/>
      <c r="IV133" s="146"/>
      <c r="IW133" s="7">
        <v>128</v>
      </c>
      <c r="IX133" s="1" t="str">
        <f t="shared" si="98"/>
        <v/>
      </c>
      <c r="IY133" s="7" t="str">
        <f t="shared" si="99"/>
        <v/>
      </c>
      <c r="IZ133" s="223" t="str" cm="1">
        <f t="array" ref="IZ133">IF(IW133&lt;=$HH$1-1,
IF(IX133&lt;&gt;IX132,
INDEX($M$6:$GP$190,1,IY133+1),INDEX($M$6:$GP$190,MIN(IY133,IY132)+1,MAX(IY133,IY132)+1))+IF(IX133&lt;&gt;IX134,INDEX($M$6:$GP$190,1,IY133+1),0),"")</f>
        <v/>
      </c>
      <c r="JA133" s="7" t="str">
        <f t="shared" si="100"/>
        <v/>
      </c>
    </row>
    <row r="134" spans="1:261" ht="15" x14ac:dyDescent="0.2">
      <c r="A134" s="216"/>
      <c r="B134" s="1">
        <v>129</v>
      </c>
      <c r="C134" s="188">
        <f t="shared" si="83"/>
        <v>0</v>
      </c>
      <c r="K134" s="7"/>
      <c r="L134" s="291">
        <v>128</v>
      </c>
      <c r="CL134" s="1"/>
      <c r="CM134" s="1"/>
      <c r="CN134" s="1"/>
      <c r="CO134" s="1"/>
      <c r="CP134" s="1"/>
      <c r="CQ134" s="1"/>
      <c r="CR134" s="1"/>
      <c r="CS134" s="1"/>
      <c r="CT134" s="1"/>
      <c r="EE134" s="1"/>
      <c r="EF134" s="1"/>
      <c r="EG134" s="1"/>
      <c r="EH134" s="1"/>
      <c r="EI134" s="1"/>
      <c r="EJ134" s="31"/>
      <c r="EK134" s="31" t="s">
        <v>11</v>
      </c>
      <c r="EL134" s="183">
        <v>99999</v>
      </c>
      <c r="EM134" s="183">
        <v>99999</v>
      </c>
      <c r="EN134" s="183">
        <v>99999</v>
      </c>
      <c r="EO134" s="183">
        <v>99999</v>
      </c>
      <c r="EP134" s="183">
        <v>99999</v>
      </c>
      <c r="EQ134" s="183">
        <v>99999</v>
      </c>
      <c r="ER134" s="183">
        <v>99999</v>
      </c>
      <c r="ES134" s="183">
        <v>99999</v>
      </c>
      <c r="ET134" s="183">
        <v>99999</v>
      </c>
      <c r="EU134" s="183">
        <v>99999</v>
      </c>
      <c r="EV134" s="183">
        <v>99999</v>
      </c>
      <c r="EW134" s="183">
        <v>99999</v>
      </c>
      <c r="EX134" s="183">
        <v>99999</v>
      </c>
      <c r="EY134" s="183">
        <v>99999</v>
      </c>
      <c r="EZ134" s="183">
        <v>99999</v>
      </c>
      <c r="FA134" s="183">
        <v>99999</v>
      </c>
      <c r="FB134" s="183">
        <v>99999</v>
      </c>
      <c r="FC134" s="183">
        <v>99999</v>
      </c>
      <c r="FD134" s="183">
        <v>99999</v>
      </c>
      <c r="FE134" s="183">
        <v>99999</v>
      </c>
      <c r="FF134" s="183">
        <v>99999</v>
      </c>
      <c r="FG134" s="183">
        <v>99999</v>
      </c>
      <c r="FH134" s="183">
        <v>99999</v>
      </c>
      <c r="FI134" s="183">
        <v>99999</v>
      </c>
      <c r="FJ134" s="183">
        <v>99999</v>
      </c>
      <c r="FK134" s="183">
        <v>99999</v>
      </c>
      <c r="FL134" s="183">
        <v>99999</v>
      </c>
      <c r="FM134" s="183">
        <v>99999</v>
      </c>
      <c r="FN134" s="183">
        <v>99999</v>
      </c>
      <c r="FO134" s="183">
        <v>99999</v>
      </c>
      <c r="FP134" s="183">
        <v>99999</v>
      </c>
      <c r="FQ134" s="183">
        <v>99999</v>
      </c>
      <c r="FR134" s="183">
        <v>99999</v>
      </c>
      <c r="FS134" s="183">
        <v>99999</v>
      </c>
      <c r="FT134" s="183">
        <v>99999</v>
      </c>
      <c r="FU134" s="183">
        <v>99999</v>
      </c>
      <c r="FV134" s="183">
        <v>99999</v>
      </c>
      <c r="FW134" s="183">
        <v>99999</v>
      </c>
      <c r="FX134" s="183">
        <v>99999</v>
      </c>
      <c r="FY134" s="183">
        <v>99999</v>
      </c>
      <c r="FZ134" s="183">
        <v>99999</v>
      </c>
      <c r="GA134" s="183">
        <v>99999</v>
      </c>
      <c r="GB134" s="183">
        <v>99999</v>
      </c>
      <c r="GC134" s="183">
        <v>99999</v>
      </c>
      <c r="GD134" s="183">
        <v>99999</v>
      </c>
      <c r="GE134" s="183">
        <v>99999</v>
      </c>
      <c r="GF134" s="183">
        <v>99999</v>
      </c>
      <c r="GG134" s="183">
        <v>99999</v>
      </c>
      <c r="GH134" s="183">
        <v>99999</v>
      </c>
      <c r="GI134" s="132">
        <v>99999</v>
      </c>
      <c r="GJ134" s="132">
        <v>99999</v>
      </c>
      <c r="GK134" s="132">
        <v>99999</v>
      </c>
      <c r="GL134" s="132">
        <v>99999</v>
      </c>
      <c r="GM134" s="132">
        <v>99999</v>
      </c>
      <c r="GN134" s="132">
        <v>99999</v>
      </c>
      <c r="GO134" s="132">
        <v>99999</v>
      </c>
      <c r="GP134" s="132">
        <v>99999</v>
      </c>
      <c r="GQ134" s="28">
        <v>128</v>
      </c>
      <c r="GR134" s="128"/>
      <c r="GS134" s="55" t="str">
        <f t="shared" si="106"/>
        <v>NFS</v>
      </c>
      <c r="GT134" s="55" t="str">
        <f t="shared" si="107"/>
        <v/>
      </c>
      <c r="GU134" s="29"/>
      <c r="GV134" s="56" t="str">
        <f t="shared" si="104"/>
        <v>,</v>
      </c>
      <c r="GW134" s="59" t="str">
        <f t="shared" si="102"/>
        <v>,</v>
      </c>
      <c r="GX134" s="29">
        <v>129</v>
      </c>
      <c r="GY134" s="5"/>
      <c r="GZ134" s="87" t="str">
        <f t="shared" si="119"/>
        <v/>
      </c>
      <c r="HA134" s="101" t="str">
        <v>0,0,0,0</v>
      </c>
      <c r="HB134" s="56">
        <f t="shared" si="113"/>
        <v>2</v>
      </c>
      <c r="HC134" s="56">
        <f t="shared" si="114"/>
        <v>4</v>
      </c>
      <c r="HD134" s="55">
        <f t="shared" ref="HD134:HD165" si="125">_xlfn.NUMBERVALUE(IF(AND(GX134&lt;=$GV$1-1,HE134&lt;=$L$2),_xlfn.NUMBERVALUE(MID(HA134,1,HB134-1)),99999))</f>
        <v>99999</v>
      </c>
      <c r="HE134" s="219">
        <f t="shared" si="87"/>
        <v>99999</v>
      </c>
      <c r="HF134" s="55">
        <f t="shared" si="88"/>
        <v>99999</v>
      </c>
      <c r="HG134" s="108" t="str">
        <f t="shared" si="89"/>
        <v>NFS</v>
      </c>
      <c r="HH134" s="85">
        <f t="shared" si="90"/>
        <v>0</v>
      </c>
      <c r="HI134" s="106" t="str">
        <f t="shared" si="91"/>
        <v/>
      </c>
      <c r="HJ134" s="29">
        <v>129</v>
      </c>
      <c r="HK134" s="85" t="str">
        <f t="shared" ref="HK134:HK182" si="126">+IF(HJ134&lt;=$HH$1-1,
IF(HJ134&lt;=$HP$6,1,
IF(HJ134&lt;=SUM($HP$6:$HP$7),2,
IF(HJ134&lt;=SUM($HP$6:$HP$8),3,
IF(HJ134&lt;=SUM($HP$6:$HP$9),4,
IF(HJ134&lt;=SUM($HP$6:$HP$10),5,
IF(HJ134&lt;=SUM($HP$6:$HP$11),6,
IF(HJ134&lt;=SUM($HP$6:$HP$12),7,
IF(HJ134&lt;=SUM($HP$6:$HP$13),8,
IF(HJ134&lt;=SUM($HP$6:$HP$14),9,
IF(HJ134&lt;=SUM($HP$6:$HP$15),10,IF(HJ134&lt;=SUM($HP$6:$HP$16),11, IF(HJ134&lt;=SUM($HP$6:$HP$17),12,IF(HJ134&lt;=SUM($HP$6:$HP$18),13,
IF(HJ134&lt;=SUM($HP$6:$HP$19),14,15)))))))))))))),"")</f>
        <v/>
      </c>
      <c r="HL134" s="85" t="str">
        <f t="shared" si="103"/>
        <v/>
      </c>
      <c r="HM134" s="55" t="str" cm="1">
        <f t="array" ref="HM134">IF(HJ134&lt;=$HH$1-1,IF(HK134&lt;&gt;HK133,INDEX($M$6:$GP$190,1,HL134+1),INDEX($M$6:$GP$190,MIN(HL134,HL133)+1,MAX(HL134,HL133)+1))+IF(HK134&lt;&gt;HK135,INDEX($M$6:$GP$190,1,HL134+1),0),"")</f>
        <v/>
      </c>
      <c r="HN134" s="29" t="str">
        <f>IF(HJ134&lt;=$HH$1-1,ROUND(#REF!,3)&amp;","&amp;#REF!,"")</f>
        <v/>
      </c>
      <c r="HO134" s="40"/>
      <c r="HP134" s="40"/>
      <c r="HQ134" s="40"/>
      <c r="HR134" s="40"/>
      <c r="HU134" s="75">
        <v>129</v>
      </c>
      <c r="HV134" s="77" t="str">
        <f t="shared" si="120"/>
        <v/>
      </c>
      <c r="HW134" s="78" t="str">
        <f t="shared" si="121"/>
        <v/>
      </c>
      <c r="HX134" s="88" t="str">
        <f t="shared" si="92"/>
        <v/>
      </c>
      <c r="HY134" s="68" t="str">
        <v>0,0,0,1</v>
      </c>
      <c r="HZ134" s="75">
        <f t="shared" si="115"/>
        <v>2</v>
      </c>
      <c r="IA134" s="75">
        <f t="shared" si="116"/>
        <v>4</v>
      </c>
      <c r="IB134" s="75">
        <f t="shared" si="108"/>
        <v>99999</v>
      </c>
      <c r="IC134" s="143">
        <f t="shared" si="93"/>
        <v>99999</v>
      </c>
      <c r="ID134" s="75">
        <f t="shared" si="105"/>
        <v>99999</v>
      </c>
      <c r="IE134" s="76">
        <f t="shared" si="94"/>
        <v>99999</v>
      </c>
      <c r="IF134" s="86">
        <f t="shared" si="122"/>
        <v>99999</v>
      </c>
      <c r="IG134" s="88">
        <f t="shared" si="123"/>
        <v>99999</v>
      </c>
      <c r="IH134" s="30">
        <f t="shared" si="95"/>
        <v>99999</v>
      </c>
      <c r="II134" s="55">
        <f t="shared" si="96"/>
        <v>99999</v>
      </c>
      <c r="IJ134" s="133" t="str">
        <f t="shared" si="124"/>
        <v>-</v>
      </c>
      <c r="IL134" s="146"/>
      <c r="IM134" s="146"/>
      <c r="IN134" s="146"/>
      <c r="IO134" s="141">
        <f t="shared" si="117"/>
        <v>99999</v>
      </c>
      <c r="IP134" s="75">
        <f t="shared" si="118"/>
        <v>99999</v>
      </c>
      <c r="IQ134" s="387" t="str">
        <f t="shared" si="112"/>
        <v>-</v>
      </c>
      <c r="IR134" s="142">
        <f t="shared" si="111"/>
        <v>999999</v>
      </c>
      <c r="IS134" s="146"/>
      <c r="IT134" s="389"/>
      <c r="IU134" s="389"/>
      <c r="IV134" s="146"/>
      <c r="IW134" s="7">
        <v>129</v>
      </c>
      <c r="IX134" s="1" t="str">
        <f t="shared" si="98"/>
        <v/>
      </c>
      <c r="IY134" s="7" t="str">
        <f t="shared" si="99"/>
        <v/>
      </c>
      <c r="IZ134" s="223" t="str" cm="1">
        <f t="array" ref="IZ134">IF(IW134&lt;=$HH$1-1,
IF(IX134&lt;&gt;IX133,
INDEX($M$6:$GP$190,1,IY134+1),INDEX($M$6:$GP$190,MIN(IY134,IY133)+1,MAX(IY134,IY133)+1))+IF(IX134&lt;&gt;IX135,INDEX($M$6:$GP$190,1,IY134+1),0),"")</f>
        <v/>
      </c>
      <c r="JA134" s="7" t="str">
        <f t="shared" si="100"/>
        <v/>
      </c>
    </row>
    <row r="135" spans="1:261" ht="15" x14ac:dyDescent="0.2">
      <c r="A135" s="216"/>
      <c r="B135" s="1">
        <v>130</v>
      </c>
      <c r="C135" s="188">
        <f t="shared" ref="C135:C190" si="127">IF(ISNUMBER(D135),IF(B135&lt;=$H$6,1,IF(B135&lt;=$H$6+$H$7,2,IF(B135&lt;=$H$6+$H$7+$H$8,3,IF(B135&lt;=$H$6+$H$7+$H$8+$H$9,4,
IF(B135&lt;=$H$6+$H$7+$H$8+$H$9+$H$10,5,
IF(B135&lt;=$H$6+$H$7+$H$8+$H$9+$H$10+$H$11,6,
IF(B135&lt;=$H$6+$H$7+$H$8+$H$9+$H$10+$H$11+$H$12,7,
IF(B135&lt;=$H$6+$H$7+$H$8+$H$9+$H$10+$H$11+$H$12+$H$13,8,
IF(B135&lt;=$H$6+$H$7+$H$8+$H$9+$H$10+$H$11+$H$12+$H$13+$H$14,9,
IF(B135&lt;=$H$6+$H$7+$H$8+$H$9+$H$10+$H$11+$H$12+$H$13+$H$14+$H$15,10,
IF(B135&lt;=$H$6+$H$7+$H$8+$H$9+$H$10+$H$11+$H$12+$H$13+$H$14+$H$15+$H$16,11,
IF(B135&lt;=$H$6+$H$7+$H$8+$H$9+$H$10+$H$11+$H$12+$H$13+$H$14+$H$15+$H$16+$H$17,12,
IF(B135&lt;=$H$6+$H$7+$H$8+$H$9+$H$10+$H$11+$H$12+$H$13+$H$14+$H$15+$H$16+$H$17+$H$18,13,
IF(B135&lt;=$H$6+$H$7+$H$8+$H$9+$H$10+$H$11+$H$12+$H$13+$H$14+$H$15+$H$16+$H$17+$H$18+$H$19,14,15)))))))))))))),)</f>
        <v>0</v>
      </c>
      <c r="K135" s="7"/>
      <c r="L135" s="291">
        <v>129</v>
      </c>
      <c r="CL135" s="1"/>
      <c r="CM135" s="1"/>
      <c r="CN135" s="1"/>
      <c r="CO135" s="1"/>
      <c r="CP135" s="1"/>
      <c r="CQ135" s="1"/>
      <c r="CR135" s="1"/>
      <c r="CS135" s="1"/>
      <c r="CT135" s="1"/>
      <c r="EE135" s="1"/>
      <c r="EF135" s="1"/>
      <c r="EG135" s="1"/>
      <c r="EH135" s="1"/>
      <c r="EI135" s="1"/>
      <c r="EJ135" s="1"/>
      <c r="EK135" s="31"/>
      <c r="EL135" s="31" t="s">
        <v>11</v>
      </c>
      <c r="EM135" s="183">
        <v>99999</v>
      </c>
      <c r="EN135" s="183">
        <v>99999</v>
      </c>
      <c r="EO135" s="183">
        <v>99999</v>
      </c>
      <c r="EP135" s="183">
        <v>99999</v>
      </c>
      <c r="EQ135" s="183">
        <v>99999</v>
      </c>
      <c r="ER135" s="183">
        <v>99999</v>
      </c>
      <c r="ES135" s="183">
        <v>99999</v>
      </c>
      <c r="ET135" s="183">
        <v>99999</v>
      </c>
      <c r="EU135" s="183">
        <v>99999</v>
      </c>
      <c r="EV135" s="183">
        <v>99999</v>
      </c>
      <c r="EW135" s="183">
        <v>99999</v>
      </c>
      <c r="EX135" s="183">
        <v>99999</v>
      </c>
      <c r="EY135" s="183">
        <v>99999</v>
      </c>
      <c r="EZ135" s="183">
        <v>99999</v>
      </c>
      <c r="FA135" s="183">
        <v>99999</v>
      </c>
      <c r="FB135" s="183">
        <v>99999</v>
      </c>
      <c r="FC135" s="183">
        <v>99999</v>
      </c>
      <c r="FD135" s="183">
        <v>99999</v>
      </c>
      <c r="FE135" s="183">
        <v>99999</v>
      </c>
      <c r="FF135" s="183">
        <v>99999</v>
      </c>
      <c r="FG135" s="183">
        <v>99999</v>
      </c>
      <c r="FH135" s="183">
        <v>99999</v>
      </c>
      <c r="FI135" s="183">
        <v>99999</v>
      </c>
      <c r="FJ135" s="183">
        <v>99999</v>
      </c>
      <c r="FK135" s="183">
        <v>99999</v>
      </c>
      <c r="FL135" s="183">
        <v>99999</v>
      </c>
      <c r="FM135" s="183">
        <v>99999</v>
      </c>
      <c r="FN135" s="183">
        <v>99999</v>
      </c>
      <c r="FO135" s="183">
        <v>99999</v>
      </c>
      <c r="FP135" s="183">
        <v>99999</v>
      </c>
      <c r="FQ135" s="183">
        <v>99999</v>
      </c>
      <c r="FR135" s="183">
        <v>99999</v>
      </c>
      <c r="FS135" s="183">
        <v>99999</v>
      </c>
      <c r="FT135" s="183">
        <v>99999</v>
      </c>
      <c r="FU135" s="183">
        <v>99999</v>
      </c>
      <c r="FV135" s="183">
        <v>99999</v>
      </c>
      <c r="FW135" s="183">
        <v>99999</v>
      </c>
      <c r="FX135" s="183">
        <v>99999</v>
      </c>
      <c r="FY135" s="183">
        <v>99999</v>
      </c>
      <c r="FZ135" s="183">
        <v>99999</v>
      </c>
      <c r="GA135" s="183">
        <v>99999</v>
      </c>
      <c r="GB135" s="183">
        <v>99999</v>
      </c>
      <c r="GC135" s="183">
        <v>99999</v>
      </c>
      <c r="GD135" s="183">
        <v>99999</v>
      </c>
      <c r="GE135" s="183">
        <v>99999</v>
      </c>
      <c r="GF135" s="183">
        <v>99999</v>
      </c>
      <c r="GG135" s="183">
        <v>99999</v>
      </c>
      <c r="GH135" s="183">
        <v>99999</v>
      </c>
      <c r="GI135" s="132">
        <v>99999</v>
      </c>
      <c r="GJ135" s="132">
        <v>99999</v>
      </c>
      <c r="GK135" s="132">
        <v>99999</v>
      </c>
      <c r="GL135" s="132">
        <v>99999</v>
      </c>
      <c r="GM135" s="132">
        <v>99999</v>
      </c>
      <c r="GN135" s="132">
        <v>99999</v>
      </c>
      <c r="GO135" s="132">
        <v>99999</v>
      </c>
      <c r="GP135" s="132">
        <v>99999</v>
      </c>
      <c r="GQ135" s="28">
        <v>129</v>
      </c>
      <c r="GR135" s="128"/>
      <c r="GS135" s="55" t="str">
        <f t="shared" si="106"/>
        <v>NFS</v>
      </c>
      <c r="GT135" s="55" t="str">
        <f t="shared" si="107"/>
        <v/>
      </c>
      <c r="GU135" s="29"/>
      <c r="GV135" s="56" t="str">
        <f t="shared" si="104"/>
        <v>,</v>
      </c>
      <c r="GW135" s="59" t="str">
        <f t="shared" si="102"/>
        <v>,</v>
      </c>
      <c r="GX135" s="29">
        <v>130</v>
      </c>
      <c r="GY135" s="5"/>
      <c r="GZ135" s="87" t="str">
        <f t="shared" si="119"/>
        <v/>
      </c>
      <c r="HA135" s="101" t="str">
        <v>0,0,0,0</v>
      </c>
      <c r="HB135" s="56">
        <f t="shared" si="113"/>
        <v>2</v>
      </c>
      <c r="HC135" s="56">
        <f t="shared" si="114"/>
        <v>4</v>
      </c>
      <c r="HD135" s="55">
        <f t="shared" si="125"/>
        <v>99999</v>
      </c>
      <c r="HE135" s="219">
        <f t="shared" ref="HE135:HE190" si="128">IF(GX135&lt;=$GV$1-1,_xlfn.NUMBERVALUE(MID(HA135,FIND("*",SUBSTITUTE(HA135,",","*",3))+1,LEN(HA135)-2)),99999)</f>
        <v>99999</v>
      </c>
      <c r="HF135" s="55">
        <f t="shared" ref="HF135:HF190" si="129">_xlfn.NUMBERVALUE(IF(GX135&lt;=$GV$1-1,MID(TRIM(HA135),HC135+1,FIND("*",SUBSTITUTE(HA135,",","*",3))-HC135),99999))</f>
        <v>99999</v>
      </c>
      <c r="HG135" s="108" t="str">
        <f t="shared" ref="HG135:HG190" si="130">IF(AND(HD135&lt;&gt;99999,HE135=0,HF135&lt;=$P$2),"FEAS.","NFS")</f>
        <v>NFS</v>
      </c>
      <c r="HH135" s="85">
        <f t="shared" ref="HH135:HH190" si="131">+IF(AND(HD135=$HH$5,HE135=0),1,0)</f>
        <v>0</v>
      </c>
      <c r="HI135" s="106" t="str">
        <f t="shared" ref="HI135:HI190" si="132">IF(HJ135&lt;$HH$1,FIND(CHAR(1),SUBSTITUTE($HI$1,",",CHAR(1),HJ135)),"")</f>
        <v/>
      </c>
      <c r="HJ135" s="29">
        <v>130</v>
      </c>
      <c r="HK135" s="85" t="str">
        <f t="shared" si="126"/>
        <v/>
      </c>
      <c r="HL135" s="85" t="str">
        <f t="shared" si="103"/>
        <v/>
      </c>
      <c r="HM135" s="55" t="str" cm="1">
        <f t="array" ref="HM135">IF(HJ135&lt;=$HH$1-1,IF(HK135&lt;&gt;HK134,INDEX($M$6:$GP$190,1,HL135+1),INDEX($M$6:$GP$190,MIN(HL135,HL134)+1,MAX(HL135,HL134)+1))+IF(HK135&lt;&gt;HK136,INDEX($M$6:$GP$190,1,HL135+1),0),"")</f>
        <v/>
      </c>
      <c r="HN135" s="29" t="str">
        <f>IF(HJ135&lt;=$HH$1-1,ROUND(#REF!,3)&amp;","&amp;#REF!,"")</f>
        <v/>
      </c>
      <c r="HO135" s="40"/>
      <c r="HP135" s="40"/>
      <c r="HQ135" s="40"/>
      <c r="HR135" s="40"/>
      <c r="HU135" s="75">
        <v>130</v>
      </c>
      <c r="HV135" s="77" t="str">
        <f t="shared" si="120"/>
        <v/>
      </c>
      <c r="HW135" s="78" t="str">
        <f t="shared" si="121"/>
        <v/>
      </c>
      <c r="HX135" s="88" t="str">
        <f t="shared" ref="HX135:HX190" si="133">IF(ISNUMBER(HU135),IF(ISNUMBER(FIND("N/A",HW135)),"N/A",SUBSTITUTE(SUBSTITUTE(SUBSTITUTE(HW135,"-",""),",","",1),",","",$HY$1)),"")</f>
        <v/>
      </c>
      <c r="HY135" s="68" t="str">
        <v>0,0,0,1</v>
      </c>
      <c r="HZ135" s="75">
        <f t="shared" si="115"/>
        <v>2</v>
      </c>
      <c r="IA135" s="75">
        <f t="shared" si="116"/>
        <v>4</v>
      </c>
      <c r="IB135" s="75">
        <f t="shared" si="108"/>
        <v>99999</v>
      </c>
      <c r="IC135" s="143">
        <f t="shared" ref="IC135:IC190" si="134">IF(HU135&lt;=$HP$4,_xlfn.NUMBERVALUE(MID(HY135,FIND("*",SUBSTITUTE(HY135,",","*",2))+1,FIND("*",SUBSTITUTE(HY135,",","*",3))-FIND("*",SUBSTITUTE(HY135,",","*",2))-1)),99999)</f>
        <v>99999</v>
      </c>
      <c r="ID135" s="75">
        <f t="shared" si="105"/>
        <v>99999</v>
      </c>
      <c r="IE135" s="76">
        <f t="shared" ref="IE135:IE190" si="135">IF(AND(IB135&lt;&gt;99999,IC135=0,ID135&lt;=$P$2),_xlfn.NUMBERVALUE(IB135),99999)</f>
        <v>99999</v>
      </c>
      <c r="IF135" s="86">
        <f t="shared" si="122"/>
        <v>99999</v>
      </c>
      <c r="IG135" s="88">
        <f t="shared" si="123"/>
        <v>99999</v>
      </c>
      <c r="IH135" s="30">
        <f t="shared" ref="IH135:IH190" si="136">IF(OR(IF135=99999,ISERROR(FIND("Feasible",IG135,1))),99999,_xlfn.NUMBERVALUE(FIND("at",IG135,1)-FIND("distance =",IG135,1)-12))</f>
        <v>99999</v>
      </c>
      <c r="II135" s="55">
        <f t="shared" ref="II135:II190" si="137">IF(AND(IF135&lt;&gt;99999,MID(IG135,1,4)&lt;&gt;"No b"),_xlfn.NUMBERVALUE(MID(IG135,FIND("=",IG135,1)+2,IH135)),99999)</f>
        <v>99999</v>
      </c>
      <c r="IJ135" s="133" t="str">
        <f t="shared" si="124"/>
        <v>-</v>
      </c>
      <c r="IL135" s="146"/>
      <c r="IM135" s="146"/>
      <c r="IN135" s="146"/>
      <c r="IO135" s="141">
        <f t="shared" si="117"/>
        <v>99999</v>
      </c>
      <c r="IP135" s="75">
        <f t="shared" si="118"/>
        <v>99999</v>
      </c>
      <c r="IQ135" s="387" t="str">
        <f t="shared" si="112"/>
        <v>-</v>
      </c>
      <c r="IR135" s="142">
        <f t="shared" ref="IR135:IR182" si="138">IF(ISNUMBER(IQ135),IQ135,999999)</f>
        <v>999999</v>
      </c>
      <c r="IS135" s="146"/>
      <c r="IT135" s="389"/>
      <c r="IU135" s="389"/>
      <c r="IV135" s="146"/>
      <c r="IW135" s="7">
        <v>130</v>
      </c>
      <c r="IX135" s="1" t="str">
        <f t="shared" ref="IX135:IX190" si="139">+IF(IW135&lt;=$HH$1-1,
IF(IW135&lt;=$JC$6,1,
IF(IW135&lt;=SUM($JC$6:$JC$7),2,
IF(IW135&lt;=SUM($JC$6:$JC$8),3,
IF(IW135&lt;=SUM($JC$6:$JC$9),4,
IF(IW135&lt;=SUM($JC$6:$JC$10),5,
IF(IW135&lt;=SUM($JC$6:$JC$11),6,
IF(IW135&lt;=SUM($JC$6:$JC$12),7,
IF(IW135&lt;=SUM($JC$6:$JC$13),8,
IF(IW135&lt;=SUM($JC$6:$JC$14),9,
IF(IW135&lt;=SUM($JC$6:$JC$15),10,IF(IW135&lt;=SUM($JC$6:$JC$16),11, IF(IW135&lt;=SUM($JC$6:$JC$17),12,IF(IW135&lt;=SUM($JC$6:$JC$18),13,
IF(IW135&lt;=SUM($JC$6:$JC$19),14,15)))))))))))))),"")</f>
        <v/>
      </c>
      <c r="IY135" s="7" t="str">
        <f t="shared" ref="IY135:IY190" si="140">+HL135</f>
        <v/>
      </c>
      <c r="IZ135" s="223" t="str" cm="1">
        <f t="array" ref="IZ135">IF(IW135&lt;=$HH$1-1,
IF(IX135&lt;&gt;IX134,
INDEX($M$6:$GP$190,1,IY135+1),INDEX($M$6:$GP$190,MIN(IY135,IY134)+1,MAX(IY135,IY134)+1))+IF(IX135&lt;&gt;IX136,INDEX($M$6:$GP$190,1,IY135+1),0),"")</f>
        <v/>
      </c>
      <c r="JA135" s="7" t="str">
        <f t="shared" ref="JA135:JA190" si="141">+HN135</f>
        <v/>
      </c>
    </row>
    <row r="136" spans="1:261" ht="15" x14ac:dyDescent="0.2">
      <c r="A136" s="216"/>
      <c r="B136" s="1">
        <v>131</v>
      </c>
      <c r="C136" s="188">
        <f t="shared" si="127"/>
        <v>0</v>
      </c>
      <c r="K136" s="7"/>
      <c r="L136" s="291">
        <v>130</v>
      </c>
      <c r="CL136" s="1"/>
      <c r="CM136" s="1"/>
      <c r="CN136" s="1"/>
      <c r="CO136" s="1"/>
      <c r="CP136" s="1"/>
      <c r="CQ136" s="1"/>
      <c r="CR136" s="1"/>
      <c r="CS136" s="1"/>
      <c r="CT136" s="1"/>
      <c r="EE136" s="1"/>
      <c r="EF136" s="1"/>
      <c r="EG136" s="1"/>
      <c r="EH136" s="1"/>
      <c r="EI136" s="1"/>
      <c r="EJ136" s="1"/>
      <c r="EK136" s="1"/>
      <c r="EL136" s="31"/>
      <c r="EM136" s="31" t="s">
        <v>11</v>
      </c>
      <c r="EN136" s="183">
        <v>99999</v>
      </c>
      <c r="EO136" s="183">
        <v>99999</v>
      </c>
      <c r="EP136" s="183">
        <v>99999</v>
      </c>
      <c r="EQ136" s="183">
        <v>99999</v>
      </c>
      <c r="ER136" s="183">
        <v>99999</v>
      </c>
      <c r="ES136" s="183">
        <v>99999</v>
      </c>
      <c r="ET136" s="183">
        <v>99999</v>
      </c>
      <c r="EU136" s="183">
        <v>99999</v>
      </c>
      <c r="EV136" s="183">
        <v>99999</v>
      </c>
      <c r="EW136" s="183">
        <v>99999</v>
      </c>
      <c r="EX136" s="183">
        <v>99999</v>
      </c>
      <c r="EY136" s="183">
        <v>99999</v>
      </c>
      <c r="EZ136" s="183">
        <v>99999</v>
      </c>
      <c r="FA136" s="183">
        <v>99999</v>
      </c>
      <c r="FB136" s="183">
        <v>99999</v>
      </c>
      <c r="FC136" s="183">
        <v>99999</v>
      </c>
      <c r="FD136" s="183">
        <v>99999</v>
      </c>
      <c r="FE136" s="183">
        <v>99999</v>
      </c>
      <c r="FF136" s="183">
        <v>99999</v>
      </c>
      <c r="FG136" s="183">
        <v>99999</v>
      </c>
      <c r="FH136" s="183">
        <v>99999</v>
      </c>
      <c r="FI136" s="183">
        <v>99999</v>
      </c>
      <c r="FJ136" s="183">
        <v>99999</v>
      </c>
      <c r="FK136" s="183">
        <v>99999</v>
      </c>
      <c r="FL136" s="183">
        <v>99999</v>
      </c>
      <c r="FM136" s="183">
        <v>99999</v>
      </c>
      <c r="FN136" s="183">
        <v>99999</v>
      </c>
      <c r="FO136" s="183">
        <v>99999</v>
      </c>
      <c r="FP136" s="183">
        <v>99999</v>
      </c>
      <c r="FQ136" s="183">
        <v>99999</v>
      </c>
      <c r="FR136" s="183">
        <v>99999</v>
      </c>
      <c r="FS136" s="183">
        <v>99999</v>
      </c>
      <c r="FT136" s="183">
        <v>99999</v>
      </c>
      <c r="FU136" s="183">
        <v>99999</v>
      </c>
      <c r="FV136" s="183">
        <v>99999</v>
      </c>
      <c r="FW136" s="183">
        <v>99999</v>
      </c>
      <c r="FX136" s="183">
        <v>99999</v>
      </c>
      <c r="FY136" s="183">
        <v>99999</v>
      </c>
      <c r="FZ136" s="183">
        <v>99999</v>
      </c>
      <c r="GA136" s="183">
        <v>99999</v>
      </c>
      <c r="GB136" s="183">
        <v>99999</v>
      </c>
      <c r="GC136" s="183">
        <v>99999</v>
      </c>
      <c r="GD136" s="183">
        <v>99999</v>
      </c>
      <c r="GE136" s="183">
        <v>99999</v>
      </c>
      <c r="GF136" s="183">
        <v>99999</v>
      </c>
      <c r="GG136" s="183">
        <v>99999</v>
      </c>
      <c r="GH136" s="183">
        <v>99999</v>
      </c>
      <c r="GI136" s="132">
        <v>99999</v>
      </c>
      <c r="GJ136" s="132">
        <v>99999</v>
      </c>
      <c r="GK136" s="132">
        <v>99999</v>
      </c>
      <c r="GL136" s="132">
        <v>99999</v>
      </c>
      <c r="GM136" s="132">
        <v>99999</v>
      </c>
      <c r="GN136" s="132">
        <v>99999</v>
      </c>
      <c r="GO136" s="132">
        <v>99999</v>
      </c>
      <c r="GP136" s="132">
        <v>99999</v>
      </c>
      <c r="GQ136" s="28">
        <v>130</v>
      </c>
      <c r="GR136" s="128"/>
      <c r="GS136" s="55" t="str">
        <f t="shared" si="106"/>
        <v>NFS</v>
      </c>
      <c r="GT136" s="55" t="str">
        <f t="shared" si="107"/>
        <v/>
      </c>
      <c r="GU136" s="29"/>
      <c r="GV136" s="56" t="str">
        <f t="shared" si="104"/>
        <v>,</v>
      </c>
      <c r="GW136" s="59" t="str">
        <f t="shared" ref="GW136:GW190" si="142">IF(GX136 &lt;$GV$1-1,MID(GZ136,GS136,GT136-GS136+1),",")</f>
        <v>,</v>
      </c>
      <c r="GX136" s="29">
        <v>131</v>
      </c>
      <c r="GY136" s="5"/>
      <c r="GZ136" s="87" t="str">
        <f t="shared" si="119"/>
        <v/>
      </c>
      <c r="HA136" s="101" t="str">
        <v>0,0,0,0</v>
      </c>
      <c r="HB136" s="56">
        <f t="shared" si="113"/>
        <v>2</v>
      </c>
      <c r="HC136" s="56">
        <f t="shared" si="114"/>
        <v>4</v>
      </c>
      <c r="HD136" s="55">
        <f t="shared" si="125"/>
        <v>99999</v>
      </c>
      <c r="HE136" s="219">
        <f t="shared" si="128"/>
        <v>99999</v>
      </c>
      <c r="HF136" s="55">
        <f t="shared" si="129"/>
        <v>99999</v>
      </c>
      <c r="HG136" s="108" t="str">
        <f t="shared" si="130"/>
        <v>NFS</v>
      </c>
      <c r="HH136" s="85">
        <f t="shared" si="131"/>
        <v>0</v>
      </c>
      <c r="HI136" s="106" t="str">
        <f t="shared" si="132"/>
        <v/>
      </c>
      <c r="HJ136" s="29">
        <v>131</v>
      </c>
      <c r="HK136" s="85" t="str">
        <f t="shared" si="126"/>
        <v/>
      </c>
      <c r="HL136" s="85" t="str">
        <f t="shared" ref="HL136:HL190" si="143">IF(HJ136&lt;=$HH$1-2,VALUE(MID($HI$1,+HI135+1,HI136-HI135-1)),IF(HJ136=$HH$1-1,VALUE(MID($HI$1,+HI135+1,HI136-HI135-1)),""))</f>
        <v/>
      </c>
      <c r="HM136" s="55" t="str" cm="1">
        <f t="array" ref="HM136">IF(HJ136&lt;=$HH$1-1,IF(HK136&lt;&gt;HK135,INDEX($M$6:$GP$190,1,HL136+1),INDEX($M$6:$GP$190,MIN(HL136,HL135)+1,MAX(HL136,HL135)+1))+IF(HK136&lt;&gt;HK137,INDEX($M$6:$GP$190,1,HL136+1),0),"")</f>
        <v/>
      </c>
      <c r="HN136" s="29" t="str">
        <f>IF(HJ136&lt;=$HH$1-1,ROUND(#REF!,3)&amp;","&amp;#REF!,"")</f>
        <v/>
      </c>
      <c r="HO136" s="40"/>
      <c r="HP136" s="40"/>
      <c r="HQ136" s="40"/>
      <c r="HR136" s="40"/>
      <c r="HU136" s="75">
        <v>131</v>
      </c>
      <c r="HV136" s="77" t="str">
        <f t="shared" si="120"/>
        <v/>
      </c>
      <c r="HW136" s="78" t="str">
        <f t="shared" si="121"/>
        <v/>
      </c>
      <c r="HX136" s="88" t="str">
        <f t="shared" si="133"/>
        <v/>
      </c>
      <c r="HY136" s="68" t="str">
        <v>0,0,0,1</v>
      </c>
      <c r="HZ136" s="75">
        <f t="shared" si="115"/>
        <v>2</v>
      </c>
      <c r="IA136" s="75">
        <f t="shared" si="116"/>
        <v>4</v>
      </c>
      <c r="IB136" s="75">
        <f t="shared" si="108"/>
        <v>99999</v>
      </c>
      <c r="IC136" s="143">
        <f t="shared" si="134"/>
        <v>99999</v>
      </c>
      <c r="ID136" s="75">
        <f t="shared" si="105"/>
        <v>99999</v>
      </c>
      <c r="IE136" s="76">
        <f t="shared" si="135"/>
        <v>99999</v>
      </c>
      <c r="IF136" s="86">
        <f t="shared" si="122"/>
        <v>99999</v>
      </c>
      <c r="IG136" s="88">
        <f t="shared" si="123"/>
        <v>99999</v>
      </c>
      <c r="IH136" s="30">
        <f t="shared" si="136"/>
        <v>99999</v>
      </c>
      <c r="II136" s="55">
        <f t="shared" si="137"/>
        <v>99999</v>
      </c>
      <c r="IJ136" s="133" t="str">
        <f t="shared" si="124"/>
        <v>-</v>
      </c>
      <c r="IL136" s="146"/>
      <c r="IM136" s="146"/>
      <c r="IN136" s="146"/>
      <c r="IO136" s="141">
        <f t="shared" si="117"/>
        <v>99999</v>
      </c>
      <c r="IP136" s="75">
        <f t="shared" si="118"/>
        <v>99999</v>
      </c>
      <c r="IQ136" s="387" t="str">
        <f t="shared" si="112"/>
        <v>-</v>
      </c>
      <c r="IR136" s="142">
        <f t="shared" si="138"/>
        <v>999999</v>
      </c>
      <c r="IS136" s="146"/>
      <c r="IT136" s="389"/>
      <c r="IU136" s="389"/>
      <c r="IV136" s="146"/>
      <c r="IW136" s="7">
        <v>131</v>
      </c>
      <c r="IX136" s="1" t="str">
        <f t="shared" si="139"/>
        <v/>
      </c>
      <c r="IY136" s="7" t="str">
        <f t="shared" si="140"/>
        <v/>
      </c>
      <c r="IZ136" s="223" t="str" cm="1">
        <f t="array" ref="IZ136">IF(IW136&lt;=$HH$1-1,
IF(IX136&lt;&gt;IX135,
INDEX($M$6:$GP$190,1,IY136+1),INDEX($M$6:$GP$190,MIN(IY136,IY135)+1,MAX(IY136,IY135)+1))+IF(IX136&lt;&gt;IX137,INDEX($M$6:$GP$190,1,IY136+1),0),"")</f>
        <v/>
      </c>
      <c r="JA136" s="7" t="str">
        <f t="shared" si="141"/>
        <v/>
      </c>
    </row>
    <row r="137" spans="1:261" ht="15" x14ac:dyDescent="0.2">
      <c r="A137" s="216"/>
      <c r="B137" s="1">
        <v>132</v>
      </c>
      <c r="C137" s="188">
        <f t="shared" si="127"/>
        <v>0</v>
      </c>
      <c r="K137" s="7"/>
      <c r="L137" s="291">
        <v>131</v>
      </c>
      <c r="EE137" s="1"/>
      <c r="EF137" s="1"/>
      <c r="EG137" s="1"/>
      <c r="EH137" s="1"/>
      <c r="EI137" s="1"/>
      <c r="EJ137" s="1"/>
      <c r="EK137" s="1"/>
      <c r="EL137" s="1"/>
      <c r="EM137" s="31"/>
      <c r="EN137" s="31" t="s">
        <v>11</v>
      </c>
      <c r="EO137" s="183">
        <v>99999</v>
      </c>
      <c r="EP137" s="183">
        <v>99999</v>
      </c>
      <c r="EQ137" s="183">
        <v>99999</v>
      </c>
      <c r="ER137" s="183">
        <v>99999</v>
      </c>
      <c r="ES137" s="183">
        <v>99999</v>
      </c>
      <c r="ET137" s="183">
        <v>99999</v>
      </c>
      <c r="EU137" s="183">
        <v>99999</v>
      </c>
      <c r="EV137" s="183">
        <v>99999</v>
      </c>
      <c r="EW137" s="183">
        <v>99999</v>
      </c>
      <c r="EX137" s="183">
        <v>99999</v>
      </c>
      <c r="EY137" s="183">
        <v>99999</v>
      </c>
      <c r="EZ137" s="183">
        <v>99999</v>
      </c>
      <c r="FA137" s="183">
        <v>99999</v>
      </c>
      <c r="FB137" s="183">
        <v>99999</v>
      </c>
      <c r="FC137" s="183">
        <v>99999</v>
      </c>
      <c r="FD137" s="183">
        <v>99999</v>
      </c>
      <c r="FE137" s="183">
        <v>99999</v>
      </c>
      <c r="FF137" s="183">
        <v>99999</v>
      </c>
      <c r="FG137" s="183">
        <v>99999</v>
      </c>
      <c r="FH137" s="183">
        <v>99999</v>
      </c>
      <c r="FI137" s="183">
        <v>99999</v>
      </c>
      <c r="FJ137" s="183">
        <v>99999</v>
      </c>
      <c r="FK137" s="183">
        <v>99999</v>
      </c>
      <c r="FL137" s="183">
        <v>99999</v>
      </c>
      <c r="FM137" s="183">
        <v>99999</v>
      </c>
      <c r="FN137" s="183">
        <v>99999</v>
      </c>
      <c r="FO137" s="183">
        <v>99999</v>
      </c>
      <c r="FP137" s="183">
        <v>99999</v>
      </c>
      <c r="FQ137" s="183">
        <v>99999</v>
      </c>
      <c r="FR137" s="183">
        <v>99999</v>
      </c>
      <c r="FS137" s="183">
        <v>99999</v>
      </c>
      <c r="FT137" s="183">
        <v>99999</v>
      </c>
      <c r="FU137" s="183">
        <v>99999</v>
      </c>
      <c r="FV137" s="183">
        <v>99999</v>
      </c>
      <c r="FW137" s="183">
        <v>99999</v>
      </c>
      <c r="FX137" s="183">
        <v>99999</v>
      </c>
      <c r="FY137" s="183">
        <v>99999</v>
      </c>
      <c r="FZ137" s="183">
        <v>99999</v>
      </c>
      <c r="GA137" s="183">
        <v>99999</v>
      </c>
      <c r="GB137" s="183">
        <v>99999</v>
      </c>
      <c r="GC137" s="183">
        <v>99999</v>
      </c>
      <c r="GD137" s="183">
        <v>99999</v>
      </c>
      <c r="GE137" s="183">
        <v>99999</v>
      </c>
      <c r="GF137" s="183">
        <v>99999</v>
      </c>
      <c r="GG137" s="183">
        <v>99999</v>
      </c>
      <c r="GH137" s="183">
        <v>99999</v>
      </c>
      <c r="GI137" s="132">
        <v>99999</v>
      </c>
      <c r="GJ137" s="132">
        <v>99999</v>
      </c>
      <c r="GK137" s="132">
        <v>99999</v>
      </c>
      <c r="GL137" s="132">
        <v>99999</v>
      </c>
      <c r="GM137" s="132">
        <v>99999</v>
      </c>
      <c r="GN137" s="132">
        <v>99999</v>
      </c>
      <c r="GO137" s="132">
        <v>99999</v>
      </c>
      <c r="GP137" s="132">
        <v>99999</v>
      </c>
      <c r="GQ137" s="28">
        <v>131</v>
      </c>
      <c r="GR137" s="128"/>
      <c r="GS137" s="55" t="str">
        <f t="shared" si="106"/>
        <v>NFS</v>
      </c>
      <c r="GT137" s="55" t="str">
        <f t="shared" si="107"/>
        <v/>
      </c>
      <c r="GU137" s="29"/>
      <c r="GV137" s="56" t="str">
        <f t="shared" ref="GV137:GV190" si="144">+GW136</f>
        <v>,</v>
      </c>
      <c r="GW137" s="59" t="str">
        <f t="shared" si="142"/>
        <v>,</v>
      </c>
      <c r="GX137" s="29">
        <v>132</v>
      </c>
      <c r="GY137" s="5"/>
      <c r="GZ137" s="87" t="str">
        <f t="shared" si="119"/>
        <v/>
      </c>
      <c r="HA137" s="101" t="str">
        <v>0,0,0,0</v>
      </c>
      <c r="HB137" s="56">
        <f t="shared" si="113"/>
        <v>2</v>
      </c>
      <c r="HC137" s="56">
        <f t="shared" si="114"/>
        <v>4</v>
      </c>
      <c r="HD137" s="55">
        <f t="shared" si="125"/>
        <v>99999</v>
      </c>
      <c r="HE137" s="219">
        <f t="shared" si="128"/>
        <v>99999</v>
      </c>
      <c r="HF137" s="55">
        <f t="shared" si="129"/>
        <v>99999</v>
      </c>
      <c r="HG137" s="108" t="str">
        <f t="shared" si="130"/>
        <v>NFS</v>
      </c>
      <c r="HH137" s="85">
        <f t="shared" si="131"/>
        <v>0</v>
      </c>
      <c r="HI137" s="106" t="str">
        <f t="shared" si="132"/>
        <v/>
      </c>
      <c r="HJ137" s="29">
        <v>132</v>
      </c>
      <c r="HK137" s="85" t="str">
        <f t="shared" si="126"/>
        <v/>
      </c>
      <c r="HL137" s="85" t="str">
        <f t="shared" si="143"/>
        <v/>
      </c>
      <c r="HM137" s="55" t="str" cm="1">
        <f t="array" ref="HM137">IF(HJ137&lt;=$HH$1-1,IF(HK137&lt;&gt;HK136,INDEX($M$6:$GP$190,1,HL137+1),INDEX($M$6:$GP$190,MIN(HL137,HL136)+1,MAX(HL137,HL136)+1))+IF(HK137&lt;&gt;HK138,INDEX($M$6:$GP$190,1,HL137+1),0),"")</f>
        <v/>
      </c>
      <c r="HN137" s="29" t="str">
        <f>IF(HJ137&lt;=$HH$1-1,ROUND(#REF!,3)&amp;","&amp;#REF!,"")</f>
        <v/>
      </c>
      <c r="HO137" s="40"/>
      <c r="HP137" s="40"/>
      <c r="HQ137" s="40"/>
      <c r="HR137" s="40"/>
      <c r="HU137" s="75">
        <v>132</v>
      </c>
      <c r="HV137" s="77" t="str">
        <f t="shared" si="120"/>
        <v/>
      </c>
      <c r="HW137" s="78" t="str">
        <f t="shared" si="121"/>
        <v/>
      </c>
      <c r="HX137" s="88" t="str">
        <f t="shared" si="133"/>
        <v/>
      </c>
      <c r="HY137" s="68" t="str">
        <v>0,0,0,1</v>
      </c>
      <c r="HZ137" s="75">
        <f t="shared" si="115"/>
        <v>2</v>
      </c>
      <c r="IA137" s="75">
        <f t="shared" si="116"/>
        <v>4</v>
      </c>
      <c r="IB137" s="75">
        <f t="shared" si="108"/>
        <v>99999</v>
      </c>
      <c r="IC137" s="143">
        <f t="shared" si="134"/>
        <v>99999</v>
      </c>
      <c r="ID137" s="75">
        <f t="shared" si="105"/>
        <v>99999</v>
      </c>
      <c r="IE137" s="76">
        <f t="shared" si="135"/>
        <v>99999</v>
      </c>
      <c r="IF137" s="86">
        <f t="shared" si="122"/>
        <v>99999</v>
      </c>
      <c r="IG137" s="88">
        <f t="shared" si="123"/>
        <v>99999</v>
      </c>
      <c r="IH137" s="30">
        <f t="shared" si="136"/>
        <v>99999</v>
      </c>
      <c r="II137" s="55">
        <f t="shared" si="137"/>
        <v>99999</v>
      </c>
      <c r="IJ137" s="133" t="str">
        <f t="shared" si="124"/>
        <v>-</v>
      </c>
      <c r="IL137" s="146"/>
      <c r="IM137" s="146"/>
      <c r="IN137" s="146"/>
      <c r="IO137" s="141">
        <f t="shared" si="117"/>
        <v>99999</v>
      </c>
      <c r="IP137" s="75">
        <f t="shared" si="118"/>
        <v>99999</v>
      </c>
      <c r="IQ137" s="387" t="str">
        <f t="shared" si="112"/>
        <v>-</v>
      </c>
      <c r="IR137" s="142">
        <f t="shared" si="138"/>
        <v>999999</v>
      </c>
      <c r="IS137" s="146"/>
      <c r="IT137" s="389"/>
      <c r="IU137" s="389"/>
      <c r="IV137" s="146"/>
      <c r="IW137" s="7">
        <v>132</v>
      </c>
      <c r="IX137" s="1" t="str">
        <f t="shared" si="139"/>
        <v/>
      </c>
      <c r="IY137" s="7" t="str">
        <f t="shared" si="140"/>
        <v/>
      </c>
      <c r="IZ137" s="223" t="str" cm="1">
        <f t="array" ref="IZ137">IF(IW137&lt;=$HH$1-1,
IF(IX137&lt;&gt;IX136,
INDEX($M$6:$GP$190,1,IY137+1),INDEX($M$6:$GP$190,MIN(IY137,IY136)+1,MAX(IY137,IY136)+1))+IF(IX137&lt;&gt;IX138,INDEX($M$6:$GP$190,1,IY137+1),0),"")</f>
        <v/>
      </c>
      <c r="JA137" s="7" t="str">
        <f t="shared" si="141"/>
        <v/>
      </c>
    </row>
    <row r="138" spans="1:261" ht="15" x14ac:dyDescent="0.2">
      <c r="A138" s="216"/>
      <c r="B138" s="1">
        <v>133</v>
      </c>
      <c r="C138" s="188">
        <f t="shared" si="127"/>
        <v>0</v>
      </c>
      <c r="K138" s="7"/>
      <c r="L138" s="291">
        <v>132</v>
      </c>
      <c r="EE138" s="1"/>
      <c r="EF138" s="1"/>
      <c r="EG138" s="1"/>
      <c r="EH138" s="1"/>
      <c r="EI138" s="1"/>
      <c r="EJ138" s="1"/>
      <c r="EK138" s="1"/>
      <c r="EL138" s="1"/>
      <c r="EM138" s="1"/>
      <c r="EN138" s="31"/>
      <c r="EO138" s="31" t="s">
        <v>11</v>
      </c>
      <c r="EP138" s="183">
        <v>99999</v>
      </c>
      <c r="EQ138" s="183">
        <v>99999</v>
      </c>
      <c r="ER138" s="183">
        <v>99999</v>
      </c>
      <c r="ES138" s="183">
        <v>99999</v>
      </c>
      <c r="ET138" s="183">
        <v>99999</v>
      </c>
      <c r="EU138" s="183">
        <v>99999</v>
      </c>
      <c r="EV138" s="183">
        <v>99999</v>
      </c>
      <c r="EW138" s="183">
        <v>99999</v>
      </c>
      <c r="EX138" s="183">
        <v>99999</v>
      </c>
      <c r="EY138" s="183">
        <v>99999</v>
      </c>
      <c r="EZ138" s="183">
        <v>99999</v>
      </c>
      <c r="FA138" s="183">
        <v>99999</v>
      </c>
      <c r="FB138" s="183">
        <v>99999</v>
      </c>
      <c r="FC138" s="183">
        <v>99999</v>
      </c>
      <c r="FD138" s="183">
        <v>99999</v>
      </c>
      <c r="FE138" s="183">
        <v>99999</v>
      </c>
      <c r="FF138" s="183">
        <v>99999</v>
      </c>
      <c r="FG138" s="183">
        <v>99999</v>
      </c>
      <c r="FH138" s="183">
        <v>99999</v>
      </c>
      <c r="FI138" s="183">
        <v>99999</v>
      </c>
      <c r="FJ138" s="183">
        <v>99999</v>
      </c>
      <c r="FK138" s="183">
        <v>99999</v>
      </c>
      <c r="FL138" s="183">
        <v>99999</v>
      </c>
      <c r="FM138" s="183">
        <v>99999</v>
      </c>
      <c r="FN138" s="183">
        <v>99999</v>
      </c>
      <c r="FO138" s="183">
        <v>99999</v>
      </c>
      <c r="FP138" s="183">
        <v>99999</v>
      </c>
      <c r="FQ138" s="183">
        <v>99999</v>
      </c>
      <c r="FR138" s="183">
        <v>99999</v>
      </c>
      <c r="FS138" s="183">
        <v>99999</v>
      </c>
      <c r="FT138" s="183">
        <v>99999</v>
      </c>
      <c r="FU138" s="183">
        <v>99999</v>
      </c>
      <c r="FV138" s="183">
        <v>99999</v>
      </c>
      <c r="FW138" s="183">
        <v>99999</v>
      </c>
      <c r="FX138" s="183">
        <v>99999</v>
      </c>
      <c r="FY138" s="183">
        <v>99999</v>
      </c>
      <c r="FZ138" s="183">
        <v>99999</v>
      </c>
      <c r="GA138" s="183">
        <v>99999</v>
      </c>
      <c r="GB138" s="183">
        <v>99999</v>
      </c>
      <c r="GC138" s="183">
        <v>99999</v>
      </c>
      <c r="GD138" s="183">
        <v>99999</v>
      </c>
      <c r="GE138" s="183">
        <v>99999</v>
      </c>
      <c r="GF138" s="183">
        <v>99999</v>
      </c>
      <c r="GG138" s="183">
        <v>99999</v>
      </c>
      <c r="GH138" s="183">
        <v>99999</v>
      </c>
      <c r="GI138" s="132">
        <v>99999</v>
      </c>
      <c r="GJ138" s="132">
        <v>99999</v>
      </c>
      <c r="GK138" s="132">
        <v>99999</v>
      </c>
      <c r="GL138" s="132">
        <v>99999</v>
      </c>
      <c r="GM138" s="132">
        <v>99999</v>
      </c>
      <c r="GN138" s="132">
        <v>99999</v>
      </c>
      <c r="GO138" s="132">
        <v>99999</v>
      </c>
      <c r="GP138" s="132">
        <v>99999</v>
      </c>
      <c r="GQ138" s="28">
        <v>132</v>
      </c>
      <c r="GR138" s="128"/>
      <c r="GS138" s="55" t="str">
        <f t="shared" si="106"/>
        <v>NFS</v>
      </c>
      <c r="GT138" s="55" t="str">
        <f t="shared" si="107"/>
        <v/>
      </c>
      <c r="GU138" s="29"/>
      <c r="GV138" s="56" t="str">
        <f t="shared" si="144"/>
        <v>,</v>
      </c>
      <c r="GW138" s="59" t="str">
        <f t="shared" si="142"/>
        <v>,</v>
      </c>
      <c r="GX138" s="29">
        <v>133</v>
      </c>
      <c r="GY138" s="5"/>
      <c r="GZ138" s="87" t="str">
        <f t="shared" si="119"/>
        <v/>
      </c>
      <c r="HA138" s="101" t="str">
        <v>0,0,0,0</v>
      </c>
      <c r="HB138" s="56">
        <f t="shared" si="113"/>
        <v>2</v>
      </c>
      <c r="HC138" s="56">
        <f t="shared" si="114"/>
        <v>4</v>
      </c>
      <c r="HD138" s="55">
        <f t="shared" si="125"/>
        <v>99999</v>
      </c>
      <c r="HE138" s="219">
        <f t="shared" si="128"/>
        <v>99999</v>
      </c>
      <c r="HF138" s="55">
        <f t="shared" si="129"/>
        <v>99999</v>
      </c>
      <c r="HG138" s="108" t="str">
        <f t="shared" si="130"/>
        <v>NFS</v>
      </c>
      <c r="HH138" s="85">
        <f t="shared" si="131"/>
        <v>0</v>
      </c>
      <c r="HI138" s="106" t="str">
        <f t="shared" si="132"/>
        <v/>
      </c>
      <c r="HJ138" s="29">
        <v>133</v>
      </c>
      <c r="HK138" s="85" t="str">
        <f t="shared" si="126"/>
        <v/>
      </c>
      <c r="HL138" s="85" t="str">
        <f t="shared" si="143"/>
        <v/>
      </c>
      <c r="HM138" s="55" t="str" cm="1">
        <f t="array" ref="HM138">IF(HJ138&lt;=$HH$1-1,IF(HK138&lt;&gt;HK137,INDEX($M$6:$GP$190,1,HL138+1),INDEX($M$6:$GP$190,MIN(HL138,HL137)+1,MAX(HL138,HL137)+1))+IF(HK138&lt;&gt;HK139,INDEX($M$6:$GP$190,1,HL138+1),0),"")</f>
        <v/>
      </c>
      <c r="HN138" s="29" t="str">
        <f>IF(HJ138&lt;=$HH$1-1,ROUND(#REF!,3)&amp;","&amp;#REF!,"")</f>
        <v/>
      </c>
      <c r="HO138" s="40"/>
      <c r="HP138" s="40"/>
      <c r="HQ138" s="40"/>
      <c r="HR138" s="40"/>
      <c r="HU138" s="75">
        <v>133</v>
      </c>
      <c r="HV138" s="77" t="str">
        <f t="shared" si="120"/>
        <v/>
      </c>
      <c r="HW138" s="78" t="str">
        <f t="shared" si="121"/>
        <v/>
      </c>
      <c r="HX138" s="88" t="str">
        <f t="shared" si="133"/>
        <v/>
      </c>
      <c r="HY138" s="68" t="str">
        <v>0,0,0,1</v>
      </c>
      <c r="HZ138" s="75">
        <f t="shared" si="115"/>
        <v>2</v>
      </c>
      <c r="IA138" s="75">
        <f t="shared" si="116"/>
        <v>4</v>
      </c>
      <c r="IB138" s="75">
        <f t="shared" si="108"/>
        <v>99999</v>
      </c>
      <c r="IC138" s="143">
        <f t="shared" si="134"/>
        <v>99999</v>
      </c>
      <c r="ID138" s="75">
        <f t="shared" si="105"/>
        <v>99999</v>
      </c>
      <c r="IE138" s="76">
        <f t="shared" si="135"/>
        <v>99999</v>
      </c>
      <c r="IF138" s="86">
        <f t="shared" si="122"/>
        <v>99999</v>
      </c>
      <c r="IG138" s="88">
        <f t="shared" si="123"/>
        <v>99999</v>
      </c>
      <c r="IH138" s="30">
        <f t="shared" si="136"/>
        <v>99999</v>
      </c>
      <c r="II138" s="55">
        <f t="shared" si="137"/>
        <v>99999</v>
      </c>
      <c r="IJ138" s="133" t="str">
        <f t="shared" si="124"/>
        <v>-</v>
      </c>
      <c r="IL138" s="146"/>
      <c r="IM138" s="146"/>
      <c r="IN138" s="146"/>
      <c r="IO138" s="141">
        <f t="shared" si="117"/>
        <v>99999</v>
      </c>
      <c r="IP138" s="75">
        <f t="shared" si="118"/>
        <v>99999</v>
      </c>
      <c r="IQ138" s="387" t="str">
        <f t="shared" si="112"/>
        <v>-</v>
      </c>
      <c r="IR138" s="142">
        <f t="shared" si="138"/>
        <v>999999</v>
      </c>
      <c r="IS138" s="146"/>
      <c r="IT138" s="389"/>
      <c r="IU138" s="389"/>
      <c r="IV138" s="146"/>
      <c r="IW138" s="7">
        <v>133</v>
      </c>
      <c r="IX138" s="1" t="str">
        <f t="shared" si="139"/>
        <v/>
      </c>
      <c r="IY138" s="7" t="str">
        <f t="shared" si="140"/>
        <v/>
      </c>
      <c r="IZ138" s="223" t="str" cm="1">
        <f t="array" ref="IZ138">IF(IW138&lt;=$HH$1-1,
IF(IX138&lt;&gt;IX137,
INDEX($M$6:$GP$190,1,IY138+1),INDEX($M$6:$GP$190,MIN(IY138,IY137)+1,MAX(IY138,IY137)+1))+IF(IX138&lt;&gt;IX139,INDEX($M$6:$GP$190,1,IY138+1),0),"")</f>
        <v/>
      </c>
      <c r="JA138" s="7" t="str">
        <f t="shared" si="141"/>
        <v/>
      </c>
    </row>
    <row r="139" spans="1:261" ht="15" x14ac:dyDescent="0.2">
      <c r="A139" s="216"/>
      <c r="B139" s="1">
        <v>134</v>
      </c>
      <c r="C139" s="188">
        <f t="shared" si="127"/>
        <v>0</v>
      </c>
      <c r="K139" s="7"/>
      <c r="L139" s="291">
        <v>133</v>
      </c>
      <c r="EE139" s="1"/>
      <c r="EF139" s="1"/>
      <c r="EG139" s="1"/>
      <c r="EH139" s="1"/>
      <c r="EI139" s="1"/>
      <c r="EJ139" s="1"/>
      <c r="EK139" s="1"/>
      <c r="EL139" s="1"/>
      <c r="EM139" s="1"/>
      <c r="EN139" s="1"/>
      <c r="EO139" s="31"/>
      <c r="EP139" s="31" t="s">
        <v>11</v>
      </c>
      <c r="EQ139" s="183">
        <v>99999</v>
      </c>
      <c r="ER139" s="183">
        <v>99999</v>
      </c>
      <c r="ES139" s="183">
        <v>99999</v>
      </c>
      <c r="ET139" s="183">
        <v>99999</v>
      </c>
      <c r="EU139" s="183">
        <v>99999</v>
      </c>
      <c r="EV139" s="183">
        <v>99999</v>
      </c>
      <c r="EW139" s="183">
        <v>99999</v>
      </c>
      <c r="EX139" s="183">
        <v>99999</v>
      </c>
      <c r="EY139" s="183">
        <v>99999</v>
      </c>
      <c r="EZ139" s="183">
        <v>99999</v>
      </c>
      <c r="FA139" s="183">
        <v>99999</v>
      </c>
      <c r="FB139" s="183">
        <v>99999</v>
      </c>
      <c r="FC139" s="183">
        <v>99999</v>
      </c>
      <c r="FD139" s="183">
        <v>99999</v>
      </c>
      <c r="FE139" s="183">
        <v>99999</v>
      </c>
      <c r="FF139" s="183">
        <v>99999</v>
      </c>
      <c r="FG139" s="183">
        <v>99999</v>
      </c>
      <c r="FH139" s="183">
        <v>99999</v>
      </c>
      <c r="FI139" s="183">
        <v>99999</v>
      </c>
      <c r="FJ139" s="183">
        <v>99999</v>
      </c>
      <c r="FK139" s="183">
        <v>99999</v>
      </c>
      <c r="FL139" s="183">
        <v>99999</v>
      </c>
      <c r="FM139" s="183">
        <v>99999</v>
      </c>
      <c r="FN139" s="183">
        <v>99999</v>
      </c>
      <c r="FO139" s="183">
        <v>99999</v>
      </c>
      <c r="FP139" s="183">
        <v>99999</v>
      </c>
      <c r="FQ139" s="183">
        <v>99999</v>
      </c>
      <c r="FR139" s="183">
        <v>99999</v>
      </c>
      <c r="FS139" s="183">
        <v>99999</v>
      </c>
      <c r="FT139" s="183">
        <v>99999</v>
      </c>
      <c r="FU139" s="183">
        <v>99999</v>
      </c>
      <c r="FV139" s="183">
        <v>99999</v>
      </c>
      <c r="FW139" s="183">
        <v>99999</v>
      </c>
      <c r="FX139" s="183">
        <v>99999</v>
      </c>
      <c r="FY139" s="183">
        <v>99999</v>
      </c>
      <c r="FZ139" s="183">
        <v>99999</v>
      </c>
      <c r="GA139" s="183">
        <v>99999</v>
      </c>
      <c r="GB139" s="183">
        <v>99999</v>
      </c>
      <c r="GC139" s="183">
        <v>99999</v>
      </c>
      <c r="GD139" s="183">
        <v>99999</v>
      </c>
      <c r="GE139" s="183">
        <v>99999</v>
      </c>
      <c r="GF139" s="183">
        <v>99999</v>
      </c>
      <c r="GG139" s="183">
        <v>99999</v>
      </c>
      <c r="GH139" s="183">
        <v>99999</v>
      </c>
      <c r="GI139" s="132">
        <v>99999</v>
      </c>
      <c r="GJ139" s="132">
        <v>99999</v>
      </c>
      <c r="GK139" s="132">
        <v>99999</v>
      </c>
      <c r="GL139" s="132">
        <v>99999</v>
      </c>
      <c r="GM139" s="132">
        <v>99999</v>
      </c>
      <c r="GN139" s="132">
        <v>99999</v>
      </c>
      <c r="GO139" s="132">
        <v>99999</v>
      </c>
      <c r="GP139" s="132">
        <v>99999</v>
      </c>
      <c r="GQ139" s="28">
        <v>133</v>
      </c>
      <c r="GR139" s="128"/>
      <c r="GS139" s="55" t="str">
        <f t="shared" si="106"/>
        <v>NFS</v>
      </c>
      <c r="GT139" s="55" t="str">
        <f t="shared" si="107"/>
        <v/>
      </c>
      <c r="GU139" s="29"/>
      <c r="GV139" s="56" t="str">
        <f t="shared" si="144"/>
        <v>,</v>
      </c>
      <c r="GW139" s="59" t="str">
        <f t="shared" si="142"/>
        <v>,</v>
      </c>
      <c r="GX139" s="29">
        <v>134</v>
      </c>
      <c r="GY139" s="5"/>
      <c r="GZ139" s="87" t="str">
        <f t="shared" si="119"/>
        <v/>
      </c>
      <c r="HA139" s="101" t="str">
        <v>0,0,0,0</v>
      </c>
      <c r="HB139" s="56">
        <f t="shared" si="113"/>
        <v>2</v>
      </c>
      <c r="HC139" s="56">
        <f t="shared" si="114"/>
        <v>4</v>
      </c>
      <c r="HD139" s="55">
        <f t="shared" si="125"/>
        <v>99999</v>
      </c>
      <c r="HE139" s="219">
        <f t="shared" si="128"/>
        <v>99999</v>
      </c>
      <c r="HF139" s="55">
        <f t="shared" si="129"/>
        <v>99999</v>
      </c>
      <c r="HG139" s="108" t="str">
        <f t="shared" si="130"/>
        <v>NFS</v>
      </c>
      <c r="HH139" s="85">
        <f t="shared" si="131"/>
        <v>0</v>
      </c>
      <c r="HI139" s="106" t="str">
        <f t="shared" si="132"/>
        <v/>
      </c>
      <c r="HJ139" s="29">
        <v>134</v>
      </c>
      <c r="HK139" s="85" t="str">
        <f t="shared" si="126"/>
        <v/>
      </c>
      <c r="HL139" s="85" t="str">
        <f t="shared" si="143"/>
        <v/>
      </c>
      <c r="HM139" s="55" t="str" cm="1">
        <f t="array" ref="HM139">IF(HJ139&lt;=$HH$1-1,IF(HK139&lt;&gt;HK138,INDEX($M$6:$GP$190,1,HL139+1),INDEX($M$6:$GP$190,MIN(HL139,HL138)+1,MAX(HL139,HL138)+1))+IF(HK139&lt;&gt;HK140,INDEX($M$6:$GP$190,1,HL139+1),0),"")</f>
        <v/>
      </c>
      <c r="HN139" s="29" t="str">
        <f>IF(HJ139&lt;=$HH$1-1,ROUND(#REF!,3)&amp;","&amp;#REF!,"")</f>
        <v/>
      </c>
      <c r="HO139" s="40"/>
      <c r="HP139" s="40"/>
      <c r="HQ139" s="40"/>
      <c r="HR139" s="40"/>
      <c r="HU139" s="75">
        <v>134</v>
      </c>
      <c r="HV139" s="77" t="str">
        <f t="shared" si="120"/>
        <v/>
      </c>
      <c r="HW139" s="78" t="str">
        <f t="shared" si="121"/>
        <v/>
      </c>
      <c r="HX139" s="88" t="str">
        <f t="shared" si="133"/>
        <v/>
      </c>
      <c r="HY139" s="68" t="str">
        <v>0,0,0,1</v>
      </c>
      <c r="HZ139" s="75">
        <f t="shared" si="115"/>
        <v>2</v>
      </c>
      <c r="IA139" s="75">
        <f t="shared" si="116"/>
        <v>4</v>
      </c>
      <c r="IB139" s="75">
        <f t="shared" si="108"/>
        <v>99999</v>
      </c>
      <c r="IC139" s="143">
        <f t="shared" si="134"/>
        <v>99999</v>
      </c>
      <c r="ID139" s="75">
        <f t="shared" ref="ID139:ID190" si="145">_xlfn.NUMBERVALUE(IF(AND(HU139&lt;&gt;$HV$3,HU139&lt;=$HP$4),MID(TRIM(HY139),IA139+1,FIND("*",SUBSTITUTE(HY139,",","*",3))-IA139),99999))</f>
        <v>99999</v>
      </c>
      <c r="IE139" s="76">
        <f t="shared" si="135"/>
        <v>99999</v>
      </c>
      <c r="IF139" s="86">
        <f t="shared" si="122"/>
        <v>99999</v>
      </c>
      <c r="IG139" s="88">
        <f t="shared" si="123"/>
        <v>99999</v>
      </c>
      <c r="IH139" s="30">
        <f t="shared" si="136"/>
        <v>99999</v>
      </c>
      <c r="II139" s="55">
        <f t="shared" si="137"/>
        <v>99999</v>
      </c>
      <c r="IJ139" s="133" t="str">
        <f t="shared" si="124"/>
        <v>-</v>
      </c>
      <c r="IL139" s="146"/>
      <c r="IM139" s="146"/>
      <c r="IN139" s="146"/>
      <c r="IO139" s="141">
        <f t="shared" si="117"/>
        <v>99999</v>
      </c>
      <c r="IP139" s="75">
        <f t="shared" si="118"/>
        <v>99999</v>
      </c>
      <c r="IQ139" s="387" t="str">
        <f t="shared" si="112"/>
        <v>-</v>
      </c>
      <c r="IR139" s="142">
        <f t="shared" si="138"/>
        <v>999999</v>
      </c>
      <c r="IS139" s="146"/>
      <c r="IT139" s="389"/>
      <c r="IU139" s="389"/>
      <c r="IV139" s="146"/>
      <c r="IW139" s="7">
        <v>134</v>
      </c>
      <c r="IX139" s="1" t="str">
        <f t="shared" si="139"/>
        <v/>
      </c>
      <c r="IY139" s="7" t="str">
        <f t="shared" si="140"/>
        <v/>
      </c>
      <c r="IZ139" s="223" t="str" cm="1">
        <f t="array" ref="IZ139">IF(IW139&lt;=$HH$1-1,
IF(IX139&lt;&gt;IX138,
INDEX($M$6:$GP$190,1,IY139+1),INDEX($M$6:$GP$190,MIN(IY139,IY138)+1,MAX(IY139,IY138)+1))+IF(IX139&lt;&gt;IX140,INDEX($M$6:$GP$190,1,IY139+1),0),"")</f>
        <v/>
      </c>
      <c r="JA139" s="7" t="str">
        <f t="shared" si="141"/>
        <v/>
      </c>
    </row>
    <row r="140" spans="1:261" ht="15" x14ac:dyDescent="0.2">
      <c r="A140" s="216"/>
      <c r="B140" s="1">
        <v>135</v>
      </c>
      <c r="C140" s="188">
        <f t="shared" si="127"/>
        <v>0</v>
      </c>
      <c r="K140" s="7"/>
      <c r="L140" s="291">
        <v>134</v>
      </c>
      <c r="EE140" s="1"/>
      <c r="EF140" s="1"/>
      <c r="EG140" s="1"/>
      <c r="EH140" s="1"/>
      <c r="EI140" s="1"/>
      <c r="EJ140" s="1"/>
      <c r="EK140" s="1"/>
      <c r="EL140" s="1"/>
      <c r="EM140" s="1"/>
      <c r="EN140" s="1"/>
      <c r="EO140" s="1"/>
      <c r="EP140" s="31"/>
      <c r="EQ140" s="31" t="s">
        <v>11</v>
      </c>
      <c r="ER140" s="183">
        <v>99999</v>
      </c>
      <c r="ES140" s="183">
        <v>99999</v>
      </c>
      <c r="ET140" s="183">
        <v>99999</v>
      </c>
      <c r="EU140" s="183">
        <v>99999</v>
      </c>
      <c r="EV140" s="183">
        <v>99999</v>
      </c>
      <c r="EW140" s="183">
        <v>99999</v>
      </c>
      <c r="EX140" s="183">
        <v>99999</v>
      </c>
      <c r="EY140" s="183">
        <v>99999</v>
      </c>
      <c r="EZ140" s="183">
        <v>99999</v>
      </c>
      <c r="FA140" s="183">
        <v>99999</v>
      </c>
      <c r="FB140" s="183">
        <v>99999</v>
      </c>
      <c r="FC140" s="183">
        <v>99999</v>
      </c>
      <c r="FD140" s="183">
        <v>99999</v>
      </c>
      <c r="FE140" s="183">
        <v>99999</v>
      </c>
      <c r="FF140" s="183">
        <v>99999</v>
      </c>
      <c r="FG140" s="183">
        <v>99999</v>
      </c>
      <c r="FH140" s="183">
        <v>99999</v>
      </c>
      <c r="FI140" s="183">
        <v>99999</v>
      </c>
      <c r="FJ140" s="183">
        <v>99999</v>
      </c>
      <c r="FK140" s="183">
        <v>99999</v>
      </c>
      <c r="FL140" s="183">
        <v>99999</v>
      </c>
      <c r="FM140" s="183">
        <v>99999</v>
      </c>
      <c r="FN140" s="183">
        <v>99999</v>
      </c>
      <c r="FO140" s="183">
        <v>99999</v>
      </c>
      <c r="FP140" s="183">
        <v>99999</v>
      </c>
      <c r="FQ140" s="183">
        <v>99999</v>
      </c>
      <c r="FR140" s="183">
        <v>99999</v>
      </c>
      <c r="FS140" s="183">
        <v>99999</v>
      </c>
      <c r="FT140" s="183">
        <v>99999</v>
      </c>
      <c r="FU140" s="183">
        <v>99999</v>
      </c>
      <c r="FV140" s="183">
        <v>99999</v>
      </c>
      <c r="FW140" s="183">
        <v>99999</v>
      </c>
      <c r="FX140" s="183">
        <v>99999</v>
      </c>
      <c r="FY140" s="183">
        <v>99999</v>
      </c>
      <c r="FZ140" s="183">
        <v>99999</v>
      </c>
      <c r="GA140" s="183">
        <v>99999</v>
      </c>
      <c r="GB140" s="183">
        <v>99999</v>
      </c>
      <c r="GC140" s="183">
        <v>99999</v>
      </c>
      <c r="GD140" s="183">
        <v>99999</v>
      </c>
      <c r="GE140" s="183">
        <v>99999</v>
      </c>
      <c r="GF140" s="183">
        <v>99999</v>
      </c>
      <c r="GG140" s="183">
        <v>99999</v>
      </c>
      <c r="GH140" s="183">
        <v>99999</v>
      </c>
      <c r="GI140" s="132">
        <v>99999</v>
      </c>
      <c r="GJ140" s="132">
        <v>99999</v>
      </c>
      <c r="GK140" s="132">
        <v>99999</v>
      </c>
      <c r="GL140" s="132">
        <v>99999</v>
      </c>
      <c r="GM140" s="132">
        <v>99999</v>
      </c>
      <c r="GN140" s="132">
        <v>99999</v>
      </c>
      <c r="GO140" s="132">
        <v>99999</v>
      </c>
      <c r="GP140" s="132">
        <v>99999</v>
      </c>
      <c r="GQ140" s="28">
        <v>134</v>
      </c>
      <c r="GR140" s="128"/>
      <c r="GS140" s="55" t="str">
        <f t="shared" si="106"/>
        <v>NFS</v>
      </c>
      <c r="GT140" s="55" t="str">
        <f t="shared" si="107"/>
        <v/>
      </c>
      <c r="GU140" s="29"/>
      <c r="GV140" s="56" t="str">
        <f t="shared" si="144"/>
        <v>,</v>
      </c>
      <c r="GW140" s="59" t="str">
        <f t="shared" si="142"/>
        <v>,</v>
      </c>
      <c r="GX140" s="29">
        <v>135</v>
      </c>
      <c r="GY140" s="5"/>
      <c r="GZ140" s="87" t="str">
        <f t="shared" si="119"/>
        <v/>
      </c>
      <c r="HA140" s="101" t="str">
        <v>0,0,0,0</v>
      </c>
      <c r="HB140" s="56">
        <f t="shared" si="113"/>
        <v>2</v>
      </c>
      <c r="HC140" s="56">
        <f t="shared" si="114"/>
        <v>4</v>
      </c>
      <c r="HD140" s="55">
        <f t="shared" si="125"/>
        <v>99999</v>
      </c>
      <c r="HE140" s="219">
        <f t="shared" si="128"/>
        <v>99999</v>
      </c>
      <c r="HF140" s="55">
        <f t="shared" si="129"/>
        <v>99999</v>
      </c>
      <c r="HG140" s="108" t="str">
        <f t="shared" si="130"/>
        <v>NFS</v>
      </c>
      <c r="HH140" s="85">
        <f t="shared" si="131"/>
        <v>0</v>
      </c>
      <c r="HI140" s="106" t="str">
        <f t="shared" si="132"/>
        <v/>
      </c>
      <c r="HJ140" s="29">
        <v>135</v>
      </c>
      <c r="HK140" s="85" t="str">
        <f t="shared" si="126"/>
        <v/>
      </c>
      <c r="HL140" s="85" t="str">
        <f t="shared" si="143"/>
        <v/>
      </c>
      <c r="HM140" s="55" t="str" cm="1">
        <f t="array" ref="HM140">IF(HJ140&lt;=$HH$1-1,IF(HK140&lt;&gt;HK139,INDEX($M$6:$GP$190,1,HL140+1),INDEX($M$6:$GP$190,MIN(HL140,HL139)+1,MAX(HL140,HL139)+1))+IF(HK140&lt;&gt;HK141,INDEX($M$6:$GP$190,1,HL140+1),0),"")</f>
        <v/>
      </c>
      <c r="HN140" s="29" t="str">
        <f>IF(HJ140&lt;=$HH$1-1,ROUND(#REF!,3)&amp;","&amp;#REF!,"")</f>
        <v/>
      </c>
      <c r="HO140" s="40"/>
      <c r="HP140" s="40"/>
      <c r="HQ140" s="40"/>
      <c r="HR140" s="40"/>
      <c r="HU140" s="75">
        <v>135</v>
      </c>
      <c r="HV140" s="77" t="str">
        <f t="shared" si="120"/>
        <v/>
      </c>
      <c r="HW140" s="78" t="str">
        <f t="shared" si="121"/>
        <v/>
      </c>
      <c r="HX140" s="88" t="str">
        <f t="shared" si="133"/>
        <v/>
      </c>
      <c r="HY140" s="68" t="str">
        <v>0,0,0,1</v>
      </c>
      <c r="HZ140" s="75">
        <f t="shared" si="115"/>
        <v>2</v>
      </c>
      <c r="IA140" s="75">
        <f t="shared" si="116"/>
        <v>4</v>
      </c>
      <c r="IB140" s="75">
        <f t="shared" si="108"/>
        <v>99999</v>
      </c>
      <c r="IC140" s="143">
        <f t="shared" si="134"/>
        <v>99999</v>
      </c>
      <c r="ID140" s="75">
        <f t="shared" si="145"/>
        <v>99999</v>
      </c>
      <c r="IE140" s="76">
        <f t="shared" si="135"/>
        <v>99999</v>
      </c>
      <c r="IF140" s="86">
        <f t="shared" si="122"/>
        <v>99999</v>
      </c>
      <c r="IG140" s="88">
        <f t="shared" ref="IG140:IG182" si="146">IF(IO140&lt;99999,IF($GV$3&lt;&gt;IO140,IG140,$GW$4),99999)</f>
        <v>99999</v>
      </c>
      <c r="IH140" s="30">
        <f t="shared" si="136"/>
        <v>99999</v>
      </c>
      <c r="II140" s="55">
        <f t="shared" si="137"/>
        <v>99999</v>
      </c>
      <c r="IJ140" s="133" t="str">
        <f t="shared" si="124"/>
        <v>-</v>
      </c>
      <c r="IL140" s="146"/>
      <c r="IM140" s="146"/>
      <c r="IN140" s="146"/>
      <c r="IO140" s="141">
        <f t="shared" si="117"/>
        <v>99999</v>
      </c>
      <c r="IP140" s="75">
        <f t="shared" si="118"/>
        <v>99999</v>
      </c>
      <c r="IQ140" s="387" t="str">
        <f t="shared" si="112"/>
        <v>-</v>
      </c>
      <c r="IR140" s="142">
        <f t="shared" si="138"/>
        <v>999999</v>
      </c>
      <c r="IS140" s="146"/>
      <c r="IT140" s="389"/>
      <c r="IU140" s="389"/>
      <c r="IV140" s="146"/>
      <c r="IW140" s="7">
        <v>135</v>
      </c>
      <c r="IX140" s="1" t="str">
        <f t="shared" si="139"/>
        <v/>
      </c>
      <c r="IY140" s="7" t="str">
        <f t="shared" si="140"/>
        <v/>
      </c>
      <c r="IZ140" s="223" t="str" cm="1">
        <f t="array" ref="IZ140">IF(IW140&lt;=$HH$1-1,
IF(IX140&lt;&gt;IX139,
INDEX($M$6:$GP$190,1,IY140+1),INDEX($M$6:$GP$190,MIN(IY140,IY139)+1,MAX(IY140,IY139)+1))+IF(IX140&lt;&gt;IX141,INDEX($M$6:$GP$190,1,IY140+1),0),"")</f>
        <v/>
      </c>
      <c r="JA140" s="7" t="str">
        <f t="shared" si="141"/>
        <v/>
      </c>
    </row>
    <row r="141" spans="1:261" ht="15" x14ac:dyDescent="0.2">
      <c r="A141" s="216"/>
      <c r="B141" s="1">
        <v>136</v>
      </c>
      <c r="C141" s="188">
        <f t="shared" si="127"/>
        <v>0</v>
      </c>
      <c r="K141" s="7"/>
      <c r="L141" s="291">
        <v>135</v>
      </c>
      <c r="EE141" s="1"/>
      <c r="EF141" s="1"/>
      <c r="EG141" s="1"/>
      <c r="EH141" s="1"/>
      <c r="EI141" s="1"/>
      <c r="EJ141" s="1"/>
      <c r="EK141" s="1"/>
      <c r="EL141" s="1"/>
      <c r="EM141" s="1"/>
      <c r="EN141" s="1"/>
      <c r="EO141" s="1"/>
      <c r="EP141" s="1"/>
      <c r="EQ141" s="31"/>
      <c r="ER141" s="31" t="s">
        <v>11</v>
      </c>
      <c r="ES141" s="183">
        <v>99999</v>
      </c>
      <c r="ET141" s="183">
        <v>99999</v>
      </c>
      <c r="EU141" s="183">
        <v>99999</v>
      </c>
      <c r="EV141" s="183">
        <v>99999</v>
      </c>
      <c r="EW141" s="183">
        <v>99999</v>
      </c>
      <c r="EX141" s="183">
        <v>99999</v>
      </c>
      <c r="EY141" s="183">
        <v>99999</v>
      </c>
      <c r="EZ141" s="183">
        <v>99999</v>
      </c>
      <c r="FA141" s="183">
        <v>99999</v>
      </c>
      <c r="FB141" s="183">
        <v>99999</v>
      </c>
      <c r="FC141" s="183">
        <v>99999</v>
      </c>
      <c r="FD141" s="183">
        <v>99999</v>
      </c>
      <c r="FE141" s="183">
        <v>99999</v>
      </c>
      <c r="FF141" s="183">
        <v>99999</v>
      </c>
      <c r="FG141" s="183">
        <v>99999</v>
      </c>
      <c r="FH141" s="183">
        <v>99999</v>
      </c>
      <c r="FI141" s="183">
        <v>99999</v>
      </c>
      <c r="FJ141" s="183">
        <v>99999</v>
      </c>
      <c r="FK141" s="183">
        <v>99999</v>
      </c>
      <c r="FL141" s="183">
        <v>99999</v>
      </c>
      <c r="FM141" s="183">
        <v>99999</v>
      </c>
      <c r="FN141" s="183">
        <v>99999</v>
      </c>
      <c r="FO141" s="183">
        <v>99999</v>
      </c>
      <c r="FP141" s="183">
        <v>99999</v>
      </c>
      <c r="FQ141" s="183">
        <v>99999</v>
      </c>
      <c r="FR141" s="183">
        <v>99999</v>
      </c>
      <c r="FS141" s="183">
        <v>99999</v>
      </c>
      <c r="FT141" s="183">
        <v>99999</v>
      </c>
      <c r="FU141" s="183">
        <v>99999</v>
      </c>
      <c r="FV141" s="183">
        <v>99999</v>
      </c>
      <c r="FW141" s="183">
        <v>99999</v>
      </c>
      <c r="FX141" s="183">
        <v>99999</v>
      </c>
      <c r="FY141" s="183">
        <v>99999</v>
      </c>
      <c r="FZ141" s="183">
        <v>99999</v>
      </c>
      <c r="GA141" s="183">
        <v>99999</v>
      </c>
      <c r="GB141" s="183">
        <v>99999</v>
      </c>
      <c r="GC141" s="183">
        <v>99999</v>
      </c>
      <c r="GD141" s="183">
        <v>99999</v>
      </c>
      <c r="GE141" s="183">
        <v>99999</v>
      </c>
      <c r="GF141" s="183">
        <v>99999</v>
      </c>
      <c r="GG141" s="183">
        <v>99999</v>
      </c>
      <c r="GH141" s="183">
        <v>99999</v>
      </c>
      <c r="GI141" s="132">
        <v>99999</v>
      </c>
      <c r="GJ141" s="132">
        <v>99999</v>
      </c>
      <c r="GK141" s="132">
        <v>99999</v>
      </c>
      <c r="GL141" s="132">
        <v>99999</v>
      </c>
      <c r="GM141" s="132">
        <v>99999</v>
      </c>
      <c r="GN141" s="132">
        <v>99999</v>
      </c>
      <c r="GO141" s="132">
        <v>99999</v>
      </c>
      <c r="GP141" s="132">
        <v>99999</v>
      </c>
      <c r="GQ141" s="28">
        <v>135</v>
      </c>
      <c r="GR141" s="128"/>
      <c r="GS141" s="55" t="str">
        <f t="shared" si="106"/>
        <v>NFS</v>
      </c>
      <c r="GT141" s="55" t="str">
        <f t="shared" si="107"/>
        <v/>
      </c>
      <c r="GU141" s="29"/>
      <c r="GV141" s="56" t="str">
        <f t="shared" si="144"/>
        <v>,</v>
      </c>
      <c r="GW141" s="59" t="str">
        <f t="shared" si="142"/>
        <v>,</v>
      </c>
      <c r="GX141" s="29">
        <v>136</v>
      </c>
      <c r="GY141" s="5"/>
      <c r="GZ141" s="87" t="str">
        <f t="shared" si="119"/>
        <v/>
      </c>
      <c r="HA141" s="101" t="str">
        <v>0,0,0,0</v>
      </c>
      <c r="HB141" s="56">
        <f t="shared" si="113"/>
        <v>2</v>
      </c>
      <c r="HC141" s="56">
        <f t="shared" si="114"/>
        <v>4</v>
      </c>
      <c r="HD141" s="55">
        <f t="shared" si="125"/>
        <v>99999</v>
      </c>
      <c r="HE141" s="219">
        <f t="shared" si="128"/>
        <v>99999</v>
      </c>
      <c r="HF141" s="55">
        <f t="shared" si="129"/>
        <v>99999</v>
      </c>
      <c r="HG141" s="108" t="str">
        <f t="shared" si="130"/>
        <v>NFS</v>
      </c>
      <c r="HH141" s="85">
        <f t="shared" si="131"/>
        <v>0</v>
      </c>
      <c r="HI141" s="106" t="str">
        <f t="shared" si="132"/>
        <v/>
      </c>
      <c r="HJ141" s="29">
        <v>136</v>
      </c>
      <c r="HK141" s="85" t="str">
        <f t="shared" si="126"/>
        <v/>
      </c>
      <c r="HL141" s="85" t="str">
        <f t="shared" si="143"/>
        <v/>
      </c>
      <c r="HM141" s="55" t="str" cm="1">
        <f t="array" ref="HM141">IF(HJ141&lt;=$HH$1-1,IF(HK141&lt;&gt;HK140,INDEX($M$6:$GP$190,1,HL141+1),INDEX($M$6:$GP$190,MIN(HL141,HL140)+1,MAX(HL141,HL140)+1))+IF(HK141&lt;&gt;HK142,INDEX($M$6:$GP$190,1,HL141+1),0),"")</f>
        <v/>
      </c>
      <c r="HN141" s="29" t="str">
        <f>IF(HJ141&lt;=$HH$1-1,ROUND(#REF!,3)&amp;","&amp;#REF!,"")</f>
        <v/>
      </c>
      <c r="HO141" s="40"/>
      <c r="HP141" s="40"/>
      <c r="HQ141" s="40"/>
      <c r="HR141" s="40"/>
      <c r="HU141" s="75">
        <v>136</v>
      </c>
      <c r="HV141" s="77" t="str">
        <f t="shared" si="120"/>
        <v/>
      </c>
      <c r="HW141" s="78" t="str">
        <f t="shared" si="121"/>
        <v/>
      </c>
      <c r="HX141" s="88" t="str">
        <f t="shared" si="133"/>
        <v/>
      </c>
      <c r="HY141" s="68" t="str">
        <v>0,0,0,1</v>
      </c>
      <c r="HZ141" s="75">
        <f t="shared" si="115"/>
        <v>2</v>
      </c>
      <c r="IA141" s="75">
        <f t="shared" si="116"/>
        <v>4</v>
      </c>
      <c r="IB141" s="75">
        <f t="shared" si="108"/>
        <v>99999</v>
      </c>
      <c r="IC141" s="143">
        <f t="shared" si="134"/>
        <v>99999</v>
      </c>
      <c r="ID141" s="75">
        <f t="shared" si="145"/>
        <v>99999</v>
      </c>
      <c r="IE141" s="76">
        <f t="shared" si="135"/>
        <v>99999</v>
      </c>
      <c r="IF141" s="86">
        <f t="shared" si="122"/>
        <v>99999</v>
      </c>
      <c r="IG141" s="88">
        <f t="shared" si="146"/>
        <v>99999</v>
      </c>
      <c r="IH141" s="30">
        <f t="shared" si="136"/>
        <v>99999</v>
      </c>
      <c r="II141" s="55">
        <f t="shared" si="137"/>
        <v>99999</v>
      </c>
      <c r="IJ141" s="133" t="str">
        <f t="shared" si="124"/>
        <v>-</v>
      </c>
      <c r="IL141" s="146"/>
      <c r="IM141" s="146"/>
      <c r="IN141" s="146"/>
      <c r="IO141" s="141">
        <f t="shared" si="117"/>
        <v>99999</v>
      </c>
      <c r="IP141" s="75">
        <f t="shared" si="118"/>
        <v>99999</v>
      </c>
      <c r="IQ141" s="387" t="str">
        <f t="shared" si="112"/>
        <v>-</v>
      </c>
      <c r="IR141" s="142">
        <f t="shared" si="138"/>
        <v>999999</v>
      </c>
      <c r="IS141" s="146"/>
      <c r="IT141" s="389"/>
      <c r="IU141" s="389"/>
      <c r="IV141" s="146"/>
      <c r="IW141" s="7">
        <v>136</v>
      </c>
      <c r="IX141" s="1" t="str">
        <f t="shared" si="139"/>
        <v/>
      </c>
      <c r="IY141" s="7" t="str">
        <f t="shared" si="140"/>
        <v/>
      </c>
      <c r="IZ141" s="223" t="str" cm="1">
        <f t="array" ref="IZ141">IF(IW141&lt;=$HH$1-1,
IF(IX141&lt;&gt;IX140,
INDEX($M$6:$GP$190,1,IY141+1),INDEX($M$6:$GP$190,MIN(IY141,IY140)+1,MAX(IY141,IY140)+1))+IF(IX141&lt;&gt;IX142,INDEX($M$6:$GP$190,1,IY141+1),0),"")</f>
        <v/>
      </c>
      <c r="JA141" s="7" t="str">
        <f t="shared" si="141"/>
        <v/>
      </c>
    </row>
    <row r="142" spans="1:261" ht="15" x14ac:dyDescent="0.2">
      <c r="A142" s="216"/>
      <c r="B142" s="1">
        <v>137</v>
      </c>
      <c r="C142" s="188">
        <f t="shared" si="127"/>
        <v>0</v>
      </c>
      <c r="K142" s="7"/>
      <c r="L142" s="291">
        <v>136</v>
      </c>
      <c r="EE142" s="1"/>
      <c r="EF142" s="1"/>
      <c r="EG142" s="1"/>
      <c r="EH142" s="1"/>
      <c r="EI142" s="1"/>
      <c r="EJ142" s="1"/>
      <c r="EK142" s="1"/>
      <c r="EL142" s="1"/>
      <c r="EM142" s="1"/>
      <c r="EN142" s="1"/>
      <c r="EO142" s="1"/>
      <c r="EP142" s="1"/>
      <c r="EQ142" s="1"/>
      <c r="ER142" s="31"/>
      <c r="ES142" s="31" t="s">
        <v>11</v>
      </c>
      <c r="ET142" s="183">
        <v>99999</v>
      </c>
      <c r="EU142" s="183">
        <v>99999</v>
      </c>
      <c r="EV142" s="183">
        <v>99999</v>
      </c>
      <c r="EW142" s="183">
        <v>99999</v>
      </c>
      <c r="EX142" s="183">
        <v>99999</v>
      </c>
      <c r="EY142" s="183">
        <v>99999</v>
      </c>
      <c r="EZ142" s="183">
        <v>99999</v>
      </c>
      <c r="FA142" s="183">
        <v>99999</v>
      </c>
      <c r="FB142" s="183">
        <v>99999</v>
      </c>
      <c r="FC142" s="183">
        <v>99999</v>
      </c>
      <c r="FD142" s="183">
        <v>99999</v>
      </c>
      <c r="FE142" s="183">
        <v>99999</v>
      </c>
      <c r="FF142" s="183">
        <v>99999</v>
      </c>
      <c r="FG142" s="183">
        <v>99999</v>
      </c>
      <c r="FH142" s="183">
        <v>99999</v>
      </c>
      <c r="FI142" s="183">
        <v>99999</v>
      </c>
      <c r="FJ142" s="183">
        <v>99999</v>
      </c>
      <c r="FK142" s="183">
        <v>99999</v>
      </c>
      <c r="FL142" s="183">
        <v>99999</v>
      </c>
      <c r="FM142" s="183">
        <v>99999</v>
      </c>
      <c r="FN142" s="183">
        <v>99999</v>
      </c>
      <c r="FO142" s="183">
        <v>99999</v>
      </c>
      <c r="FP142" s="183">
        <v>99999</v>
      </c>
      <c r="FQ142" s="183">
        <v>99999</v>
      </c>
      <c r="FR142" s="183">
        <v>99999</v>
      </c>
      <c r="FS142" s="183">
        <v>99999</v>
      </c>
      <c r="FT142" s="183">
        <v>99999</v>
      </c>
      <c r="FU142" s="183">
        <v>99999</v>
      </c>
      <c r="FV142" s="183">
        <v>99999</v>
      </c>
      <c r="FW142" s="183">
        <v>99999</v>
      </c>
      <c r="FX142" s="183">
        <v>99999</v>
      </c>
      <c r="FY142" s="183">
        <v>99999</v>
      </c>
      <c r="FZ142" s="183">
        <v>99999</v>
      </c>
      <c r="GA142" s="183">
        <v>99999</v>
      </c>
      <c r="GB142" s="183">
        <v>99999</v>
      </c>
      <c r="GC142" s="183">
        <v>99999</v>
      </c>
      <c r="GD142" s="183">
        <v>99999</v>
      </c>
      <c r="GE142" s="183">
        <v>99999</v>
      </c>
      <c r="GF142" s="183">
        <v>99999</v>
      </c>
      <c r="GG142" s="183">
        <v>99999</v>
      </c>
      <c r="GH142" s="183">
        <v>99999</v>
      </c>
      <c r="GI142" s="132">
        <v>99999</v>
      </c>
      <c r="GJ142" s="132">
        <v>99999</v>
      </c>
      <c r="GK142" s="132">
        <v>99999</v>
      </c>
      <c r="GL142" s="132">
        <v>99999</v>
      </c>
      <c r="GM142" s="132">
        <v>99999</v>
      </c>
      <c r="GN142" s="132">
        <v>99999</v>
      </c>
      <c r="GO142" s="132">
        <v>99999</v>
      </c>
      <c r="GP142" s="132">
        <v>99999</v>
      </c>
      <c r="GQ142" s="28">
        <v>136</v>
      </c>
      <c r="GR142" s="128"/>
      <c r="GS142" s="55" t="str">
        <f t="shared" si="106"/>
        <v>NFS</v>
      </c>
      <c r="GT142" s="55" t="str">
        <f t="shared" si="107"/>
        <v/>
      </c>
      <c r="GU142" s="29"/>
      <c r="GV142" s="56" t="str">
        <f t="shared" si="144"/>
        <v>,</v>
      </c>
      <c r="GW142" s="59" t="str">
        <f t="shared" si="142"/>
        <v>,</v>
      </c>
      <c r="GX142" s="29">
        <v>137</v>
      </c>
      <c r="GY142" s="5"/>
      <c r="GZ142" s="87" t="str">
        <f t="shared" si="119"/>
        <v/>
      </c>
      <c r="HA142" s="101" t="str">
        <v>0,0,0,0</v>
      </c>
      <c r="HB142" s="56">
        <f t="shared" si="113"/>
        <v>2</v>
      </c>
      <c r="HC142" s="56">
        <f t="shared" si="114"/>
        <v>4</v>
      </c>
      <c r="HD142" s="55">
        <f t="shared" si="125"/>
        <v>99999</v>
      </c>
      <c r="HE142" s="219">
        <f t="shared" si="128"/>
        <v>99999</v>
      </c>
      <c r="HF142" s="55">
        <f t="shared" si="129"/>
        <v>99999</v>
      </c>
      <c r="HG142" s="108" t="str">
        <f t="shared" si="130"/>
        <v>NFS</v>
      </c>
      <c r="HH142" s="85">
        <f t="shared" si="131"/>
        <v>0</v>
      </c>
      <c r="HI142" s="106" t="str">
        <f t="shared" si="132"/>
        <v/>
      </c>
      <c r="HJ142" s="29">
        <v>137</v>
      </c>
      <c r="HK142" s="85" t="str">
        <f t="shared" si="126"/>
        <v/>
      </c>
      <c r="HL142" s="85" t="str">
        <f t="shared" si="143"/>
        <v/>
      </c>
      <c r="HM142" s="55" t="str" cm="1">
        <f t="array" ref="HM142">IF(HJ142&lt;=$HH$1-1,IF(HK142&lt;&gt;HK141,INDEX($M$6:$GP$190,1,HL142+1),INDEX($M$6:$GP$190,MIN(HL142,HL141)+1,MAX(HL142,HL141)+1))+IF(HK142&lt;&gt;HK143,INDEX($M$6:$GP$190,1,HL142+1),0),"")</f>
        <v/>
      </c>
      <c r="HN142" s="29" t="str">
        <f>IF(HJ142&lt;=$HH$1-1,ROUND(#REF!,3)&amp;","&amp;#REF!,"")</f>
        <v/>
      </c>
      <c r="HO142" s="40"/>
      <c r="HP142" s="40"/>
      <c r="HQ142" s="40"/>
      <c r="HR142" s="40"/>
      <c r="HU142" s="75">
        <v>137</v>
      </c>
      <c r="HV142" s="77" t="str">
        <f t="shared" si="120"/>
        <v/>
      </c>
      <c r="HW142" s="78" t="str">
        <f t="shared" si="121"/>
        <v/>
      </c>
      <c r="HX142" s="88" t="str">
        <f t="shared" si="133"/>
        <v/>
      </c>
      <c r="HY142" s="68" t="str">
        <v>0,0,0,1</v>
      </c>
      <c r="HZ142" s="75">
        <f t="shared" si="115"/>
        <v>2</v>
      </c>
      <c r="IA142" s="75">
        <f t="shared" si="116"/>
        <v>4</v>
      </c>
      <c r="IB142" s="75">
        <f t="shared" si="108"/>
        <v>99999</v>
      </c>
      <c r="IC142" s="143">
        <f t="shared" si="134"/>
        <v>99999</v>
      </c>
      <c r="ID142" s="75">
        <f t="shared" si="145"/>
        <v>99999</v>
      </c>
      <c r="IE142" s="76">
        <f t="shared" si="135"/>
        <v>99999</v>
      </c>
      <c r="IF142" s="86">
        <f t="shared" si="122"/>
        <v>99999</v>
      </c>
      <c r="IG142" s="88">
        <f t="shared" si="146"/>
        <v>99999</v>
      </c>
      <c r="IH142" s="30">
        <f t="shared" si="136"/>
        <v>99999</v>
      </c>
      <c r="II142" s="55">
        <f t="shared" si="137"/>
        <v>99999</v>
      </c>
      <c r="IJ142" s="133" t="str">
        <f t="shared" si="124"/>
        <v>-</v>
      </c>
      <c r="IL142" s="146"/>
      <c r="IM142" s="146"/>
      <c r="IN142" s="146"/>
      <c r="IO142" s="141">
        <f t="shared" si="117"/>
        <v>99999</v>
      </c>
      <c r="IP142" s="75">
        <f t="shared" si="118"/>
        <v>99999</v>
      </c>
      <c r="IQ142" s="387" t="str">
        <f t="shared" si="112"/>
        <v>-</v>
      </c>
      <c r="IR142" s="142">
        <f t="shared" si="138"/>
        <v>999999</v>
      </c>
      <c r="IS142" s="146"/>
      <c r="IT142" s="389"/>
      <c r="IU142" s="389"/>
      <c r="IV142" s="146"/>
      <c r="IW142" s="7">
        <v>137</v>
      </c>
      <c r="IX142" s="1" t="str">
        <f t="shared" si="139"/>
        <v/>
      </c>
      <c r="IY142" s="7" t="str">
        <f t="shared" si="140"/>
        <v/>
      </c>
      <c r="IZ142" s="223" t="str" cm="1">
        <f t="array" ref="IZ142">IF(IW142&lt;=$HH$1-1,
IF(IX142&lt;&gt;IX141,
INDEX($M$6:$GP$190,1,IY142+1),INDEX($M$6:$GP$190,MIN(IY142,IY141)+1,MAX(IY142,IY141)+1))+IF(IX142&lt;&gt;IX143,INDEX($M$6:$GP$190,1,IY142+1),0),"")</f>
        <v/>
      </c>
      <c r="JA142" s="7" t="str">
        <f t="shared" si="141"/>
        <v/>
      </c>
    </row>
    <row r="143" spans="1:261" ht="15" x14ac:dyDescent="0.2">
      <c r="A143" s="216"/>
      <c r="B143" s="1">
        <v>138</v>
      </c>
      <c r="C143" s="188">
        <f t="shared" si="127"/>
        <v>0</v>
      </c>
      <c r="K143" s="7"/>
      <c r="L143" s="291">
        <v>137</v>
      </c>
      <c r="EE143" s="1"/>
      <c r="EF143" s="1"/>
      <c r="EG143" s="1"/>
      <c r="EH143" s="1"/>
      <c r="EI143" s="1"/>
      <c r="EJ143" s="1"/>
      <c r="EK143" s="1"/>
      <c r="EL143" s="1"/>
      <c r="EM143" s="1"/>
      <c r="EN143" s="1"/>
      <c r="EO143" s="1"/>
      <c r="EP143" s="1"/>
      <c r="EQ143" s="1"/>
      <c r="ER143" s="1"/>
      <c r="ES143" s="31"/>
      <c r="ET143" s="31" t="s">
        <v>11</v>
      </c>
      <c r="EU143" s="183">
        <v>99999</v>
      </c>
      <c r="EV143" s="183">
        <v>99999</v>
      </c>
      <c r="EW143" s="183">
        <v>99999</v>
      </c>
      <c r="EX143" s="183">
        <v>99999</v>
      </c>
      <c r="EY143" s="183">
        <v>99999</v>
      </c>
      <c r="EZ143" s="183">
        <v>99999</v>
      </c>
      <c r="FA143" s="183">
        <v>99999</v>
      </c>
      <c r="FB143" s="183">
        <v>99999</v>
      </c>
      <c r="FC143" s="183">
        <v>99999</v>
      </c>
      <c r="FD143" s="183">
        <v>99999</v>
      </c>
      <c r="FE143" s="183">
        <v>99999</v>
      </c>
      <c r="FF143" s="183">
        <v>99999</v>
      </c>
      <c r="FG143" s="183">
        <v>99999</v>
      </c>
      <c r="FH143" s="183">
        <v>99999</v>
      </c>
      <c r="FI143" s="183">
        <v>99999</v>
      </c>
      <c r="FJ143" s="183">
        <v>99999</v>
      </c>
      <c r="FK143" s="183">
        <v>99999</v>
      </c>
      <c r="FL143" s="183">
        <v>99999</v>
      </c>
      <c r="FM143" s="183">
        <v>99999</v>
      </c>
      <c r="FN143" s="183">
        <v>99999</v>
      </c>
      <c r="FO143" s="183">
        <v>99999</v>
      </c>
      <c r="FP143" s="183">
        <v>99999</v>
      </c>
      <c r="FQ143" s="183">
        <v>99999</v>
      </c>
      <c r="FR143" s="183">
        <v>99999</v>
      </c>
      <c r="FS143" s="183">
        <v>99999</v>
      </c>
      <c r="FT143" s="183">
        <v>99999</v>
      </c>
      <c r="FU143" s="183">
        <v>99999</v>
      </c>
      <c r="FV143" s="183">
        <v>99999</v>
      </c>
      <c r="FW143" s="183">
        <v>99999</v>
      </c>
      <c r="FX143" s="183">
        <v>99999</v>
      </c>
      <c r="FY143" s="183">
        <v>99999</v>
      </c>
      <c r="FZ143" s="183">
        <v>99999</v>
      </c>
      <c r="GA143" s="183">
        <v>99999</v>
      </c>
      <c r="GB143" s="183">
        <v>99999</v>
      </c>
      <c r="GC143" s="183">
        <v>99999</v>
      </c>
      <c r="GD143" s="183">
        <v>99999</v>
      </c>
      <c r="GE143" s="183">
        <v>99999</v>
      </c>
      <c r="GF143" s="183">
        <v>99999</v>
      </c>
      <c r="GG143" s="183">
        <v>99999</v>
      </c>
      <c r="GH143" s="183">
        <v>99999</v>
      </c>
      <c r="GI143" s="132">
        <v>99999</v>
      </c>
      <c r="GJ143" s="132">
        <v>99999</v>
      </c>
      <c r="GK143" s="132">
        <v>99999</v>
      </c>
      <c r="GL143" s="132">
        <v>99999</v>
      </c>
      <c r="GM143" s="132">
        <v>99999</v>
      </c>
      <c r="GN143" s="132">
        <v>99999</v>
      </c>
      <c r="GO143" s="132">
        <v>99999</v>
      </c>
      <c r="GP143" s="132">
        <v>99999</v>
      </c>
      <c r="GQ143" s="28">
        <v>137</v>
      </c>
      <c r="GR143" s="128"/>
      <c r="GS143" s="55" t="str">
        <f t="shared" si="106"/>
        <v>NFS</v>
      </c>
      <c r="GT143" s="55" t="str">
        <f t="shared" si="107"/>
        <v/>
      </c>
      <c r="GU143" s="29"/>
      <c r="GV143" s="56" t="str">
        <f t="shared" si="144"/>
        <v>,</v>
      </c>
      <c r="GW143" s="59" t="str">
        <f t="shared" si="142"/>
        <v>,</v>
      </c>
      <c r="GX143" s="29">
        <v>138</v>
      </c>
      <c r="GY143" s="5"/>
      <c r="GZ143" s="87" t="str">
        <f t="shared" si="119"/>
        <v/>
      </c>
      <c r="HA143" s="101" t="str">
        <v>0,0,0,0</v>
      </c>
      <c r="HB143" s="56">
        <f t="shared" si="113"/>
        <v>2</v>
      </c>
      <c r="HC143" s="56">
        <f t="shared" si="114"/>
        <v>4</v>
      </c>
      <c r="HD143" s="55">
        <f t="shared" si="125"/>
        <v>99999</v>
      </c>
      <c r="HE143" s="219">
        <f t="shared" si="128"/>
        <v>99999</v>
      </c>
      <c r="HF143" s="55">
        <f t="shared" si="129"/>
        <v>99999</v>
      </c>
      <c r="HG143" s="108" t="str">
        <f t="shared" si="130"/>
        <v>NFS</v>
      </c>
      <c r="HH143" s="85">
        <f t="shared" si="131"/>
        <v>0</v>
      </c>
      <c r="HI143" s="106" t="str">
        <f t="shared" si="132"/>
        <v/>
      </c>
      <c r="HJ143" s="29">
        <v>138</v>
      </c>
      <c r="HK143" s="85" t="str">
        <f t="shared" si="126"/>
        <v/>
      </c>
      <c r="HL143" s="85" t="str">
        <f t="shared" si="143"/>
        <v/>
      </c>
      <c r="HM143" s="55" t="str" cm="1">
        <f t="array" ref="HM143">IF(HJ143&lt;=$HH$1-1,IF(HK143&lt;&gt;HK142,INDEX($M$6:$GP$190,1,HL143+1),INDEX($M$6:$GP$190,MIN(HL143,HL142)+1,MAX(HL143,HL142)+1))+IF(HK143&lt;&gt;HK144,INDEX($M$6:$GP$190,1,HL143+1),0),"")</f>
        <v/>
      </c>
      <c r="HN143" s="29" t="str">
        <f>IF(HJ143&lt;=$HH$1-1,ROUND(#REF!,3)&amp;","&amp;#REF!,"")</f>
        <v/>
      </c>
      <c r="HO143" s="40"/>
      <c r="HP143" s="40"/>
      <c r="HQ143" s="40"/>
      <c r="HR143" s="40"/>
      <c r="HU143" s="75">
        <v>138</v>
      </c>
      <c r="HV143" s="77" t="str">
        <f t="shared" si="120"/>
        <v/>
      </c>
      <c r="HW143" s="78" t="str">
        <f t="shared" si="121"/>
        <v/>
      </c>
      <c r="HX143" s="88" t="str">
        <f t="shared" si="133"/>
        <v/>
      </c>
      <c r="HY143" s="68" t="str">
        <v>0,0,0,1</v>
      </c>
      <c r="HZ143" s="75">
        <f t="shared" si="115"/>
        <v>2</v>
      </c>
      <c r="IA143" s="75">
        <f t="shared" si="116"/>
        <v>4</v>
      </c>
      <c r="IB143" s="75">
        <f t="shared" si="108"/>
        <v>99999</v>
      </c>
      <c r="IC143" s="143">
        <f t="shared" si="134"/>
        <v>99999</v>
      </c>
      <c r="ID143" s="75">
        <f t="shared" si="145"/>
        <v>99999</v>
      </c>
      <c r="IE143" s="76">
        <f t="shared" si="135"/>
        <v>99999</v>
      </c>
      <c r="IF143" s="86">
        <f t="shared" si="122"/>
        <v>99999</v>
      </c>
      <c r="IG143" s="88">
        <f t="shared" si="146"/>
        <v>99999</v>
      </c>
      <c r="IH143" s="30">
        <f t="shared" si="136"/>
        <v>99999</v>
      </c>
      <c r="II143" s="55">
        <f t="shared" si="137"/>
        <v>99999</v>
      </c>
      <c r="IJ143" s="133" t="str">
        <f t="shared" si="124"/>
        <v>-</v>
      </c>
      <c r="IL143" s="146"/>
      <c r="IM143" s="146"/>
      <c r="IN143" s="146"/>
      <c r="IO143" s="141">
        <f t="shared" si="117"/>
        <v>99999</v>
      </c>
      <c r="IP143" s="75">
        <f t="shared" si="118"/>
        <v>99999</v>
      </c>
      <c r="IQ143" s="387" t="str">
        <f t="shared" si="112"/>
        <v>-</v>
      </c>
      <c r="IR143" s="142">
        <f t="shared" si="138"/>
        <v>999999</v>
      </c>
      <c r="IS143" s="146"/>
      <c r="IT143" s="389"/>
      <c r="IU143" s="389"/>
      <c r="IV143" s="146"/>
      <c r="IW143" s="7">
        <v>138</v>
      </c>
      <c r="IX143" s="1" t="str">
        <f t="shared" si="139"/>
        <v/>
      </c>
      <c r="IY143" s="7" t="str">
        <f t="shared" si="140"/>
        <v/>
      </c>
      <c r="IZ143" s="223" t="str" cm="1">
        <f t="array" ref="IZ143">IF(IW143&lt;=$HH$1-1,
IF(IX143&lt;&gt;IX142,
INDEX($M$6:$GP$190,1,IY143+1),INDEX($M$6:$GP$190,MIN(IY143,IY142)+1,MAX(IY143,IY142)+1))+IF(IX143&lt;&gt;IX144,INDEX($M$6:$GP$190,1,IY143+1),0),"")</f>
        <v/>
      </c>
      <c r="JA143" s="7" t="str">
        <f t="shared" si="141"/>
        <v/>
      </c>
    </row>
    <row r="144" spans="1:261" ht="15" x14ac:dyDescent="0.2">
      <c r="A144" s="216"/>
      <c r="B144" s="1">
        <v>139</v>
      </c>
      <c r="C144" s="188">
        <f t="shared" si="127"/>
        <v>0</v>
      </c>
      <c r="K144" s="7"/>
      <c r="L144" s="291">
        <v>138</v>
      </c>
      <c r="EE144" s="1"/>
      <c r="EF144" s="1"/>
      <c r="EG144" s="1"/>
      <c r="EH144" s="1"/>
      <c r="EI144" s="1"/>
      <c r="EJ144" s="1"/>
      <c r="EK144" s="1"/>
      <c r="EL144" s="1"/>
      <c r="EM144" s="1"/>
      <c r="EN144" s="1"/>
      <c r="EO144" s="1"/>
      <c r="EP144" s="1"/>
      <c r="EQ144" s="1"/>
      <c r="ER144" s="1"/>
      <c r="ES144" s="1"/>
      <c r="ET144" s="31"/>
      <c r="EU144" s="31" t="s">
        <v>11</v>
      </c>
      <c r="EV144" s="183">
        <v>99999</v>
      </c>
      <c r="EW144" s="183">
        <v>99999</v>
      </c>
      <c r="EX144" s="183">
        <v>99999</v>
      </c>
      <c r="EY144" s="183">
        <v>99999</v>
      </c>
      <c r="EZ144" s="183">
        <v>99999</v>
      </c>
      <c r="FA144" s="183">
        <v>99999</v>
      </c>
      <c r="FB144" s="183">
        <v>99999</v>
      </c>
      <c r="FC144" s="183">
        <v>99999</v>
      </c>
      <c r="FD144" s="183">
        <v>99999</v>
      </c>
      <c r="FE144" s="183">
        <v>99999</v>
      </c>
      <c r="FF144" s="183">
        <v>99999</v>
      </c>
      <c r="FG144" s="183">
        <v>99999</v>
      </c>
      <c r="FH144" s="183">
        <v>99999</v>
      </c>
      <c r="FI144" s="183">
        <v>99999</v>
      </c>
      <c r="FJ144" s="183">
        <v>99999</v>
      </c>
      <c r="FK144" s="183">
        <v>99999</v>
      </c>
      <c r="FL144" s="183">
        <v>99999</v>
      </c>
      <c r="FM144" s="183">
        <v>99999</v>
      </c>
      <c r="FN144" s="183">
        <v>99999</v>
      </c>
      <c r="FO144" s="183">
        <v>99999</v>
      </c>
      <c r="FP144" s="183">
        <v>99999</v>
      </c>
      <c r="FQ144" s="183">
        <v>99999</v>
      </c>
      <c r="FR144" s="183">
        <v>99999</v>
      </c>
      <c r="FS144" s="183">
        <v>99999</v>
      </c>
      <c r="FT144" s="183">
        <v>99999</v>
      </c>
      <c r="FU144" s="183">
        <v>99999</v>
      </c>
      <c r="FV144" s="183">
        <v>99999</v>
      </c>
      <c r="FW144" s="183">
        <v>99999</v>
      </c>
      <c r="FX144" s="183">
        <v>99999</v>
      </c>
      <c r="FY144" s="183">
        <v>99999</v>
      </c>
      <c r="FZ144" s="183">
        <v>99999</v>
      </c>
      <c r="GA144" s="183">
        <v>99999</v>
      </c>
      <c r="GB144" s="183">
        <v>99999</v>
      </c>
      <c r="GC144" s="183">
        <v>99999</v>
      </c>
      <c r="GD144" s="183">
        <v>99999</v>
      </c>
      <c r="GE144" s="183">
        <v>99999</v>
      </c>
      <c r="GF144" s="183">
        <v>99999</v>
      </c>
      <c r="GG144" s="183">
        <v>99999</v>
      </c>
      <c r="GH144" s="183">
        <v>99999</v>
      </c>
      <c r="GI144" s="132">
        <v>99999</v>
      </c>
      <c r="GJ144" s="132">
        <v>99999</v>
      </c>
      <c r="GK144" s="132">
        <v>99999</v>
      </c>
      <c r="GL144" s="132">
        <v>99999</v>
      </c>
      <c r="GM144" s="132">
        <v>99999</v>
      </c>
      <c r="GN144" s="132">
        <v>99999</v>
      </c>
      <c r="GO144" s="132">
        <v>99999</v>
      </c>
      <c r="GP144" s="132">
        <v>99999</v>
      </c>
      <c r="GQ144" s="28">
        <v>138</v>
      </c>
      <c r="GR144" s="128"/>
      <c r="GS144" s="55" t="str">
        <f t="shared" si="106"/>
        <v>NFS</v>
      </c>
      <c r="GT144" s="55" t="str">
        <f t="shared" si="107"/>
        <v/>
      </c>
      <c r="GU144" s="29"/>
      <c r="GV144" s="56" t="str">
        <f t="shared" si="144"/>
        <v>,</v>
      </c>
      <c r="GW144" s="59" t="str">
        <f t="shared" si="142"/>
        <v>,</v>
      </c>
      <c r="GX144" s="29">
        <v>139</v>
      </c>
      <c r="GY144" s="5"/>
      <c r="GZ144" s="87" t="str">
        <f t="shared" si="119"/>
        <v/>
      </c>
      <c r="HA144" s="101" t="str">
        <v>0,0,0,0</v>
      </c>
      <c r="HB144" s="56">
        <f t="shared" si="113"/>
        <v>2</v>
      </c>
      <c r="HC144" s="56">
        <f t="shared" si="114"/>
        <v>4</v>
      </c>
      <c r="HD144" s="55">
        <f t="shared" si="125"/>
        <v>99999</v>
      </c>
      <c r="HE144" s="219">
        <f t="shared" si="128"/>
        <v>99999</v>
      </c>
      <c r="HF144" s="55">
        <f t="shared" si="129"/>
        <v>99999</v>
      </c>
      <c r="HG144" s="108" t="str">
        <f t="shared" si="130"/>
        <v>NFS</v>
      </c>
      <c r="HH144" s="85">
        <f t="shared" si="131"/>
        <v>0</v>
      </c>
      <c r="HI144" s="106" t="str">
        <f t="shared" si="132"/>
        <v/>
      </c>
      <c r="HJ144" s="29">
        <v>139</v>
      </c>
      <c r="HK144" s="85" t="str">
        <f t="shared" si="126"/>
        <v/>
      </c>
      <c r="HL144" s="85" t="str">
        <f t="shared" si="143"/>
        <v/>
      </c>
      <c r="HM144" s="55" t="str" cm="1">
        <f t="array" ref="HM144">IF(HJ144&lt;=$HH$1-1,IF(HK144&lt;&gt;HK143,INDEX($M$6:$GP$190,1,HL144+1),INDEX($M$6:$GP$190,MIN(HL144,HL143)+1,MAX(HL144,HL143)+1))+IF(HK144&lt;&gt;HK145,INDEX($M$6:$GP$190,1,HL144+1),0),"")</f>
        <v/>
      </c>
      <c r="HN144" s="29" t="str">
        <f>IF(HJ144&lt;=$HH$1-1,ROUND(#REF!,3)&amp;","&amp;#REF!,"")</f>
        <v/>
      </c>
      <c r="HO144" s="40"/>
      <c r="HP144" s="40"/>
      <c r="HQ144" s="40"/>
      <c r="HR144" s="40"/>
      <c r="HU144" s="75">
        <v>139</v>
      </c>
      <c r="HV144" s="77" t="str">
        <f t="shared" si="120"/>
        <v/>
      </c>
      <c r="HW144" s="78" t="str">
        <f t="shared" si="121"/>
        <v/>
      </c>
      <c r="HX144" s="88" t="str">
        <f t="shared" si="133"/>
        <v/>
      </c>
      <c r="HY144" s="68" t="str">
        <v>0,0,0,1</v>
      </c>
      <c r="HZ144" s="75">
        <f t="shared" si="115"/>
        <v>2</v>
      </c>
      <c r="IA144" s="75">
        <f t="shared" si="116"/>
        <v>4</v>
      </c>
      <c r="IB144" s="75">
        <f t="shared" si="108"/>
        <v>99999</v>
      </c>
      <c r="IC144" s="143">
        <f t="shared" si="134"/>
        <v>99999</v>
      </c>
      <c r="ID144" s="75">
        <f t="shared" si="145"/>
        <v>99999</v>
      </c>
      <c r="IE144" s="76">
        <f t="shared" si="135"/>
        <v>99999</v>
      </c>
      <c r="IF144" s="86">
        <f t="shared" si="122"/>
        <v>99999</v>
      </c>
      <c r="IG144" s="88">
        <f t="shared" si="146"/>
        <v>99999</v>
      </c>
      <c r="IH144" s="30">
        <f t="shared" si="136"/>
        <v>99999</v>
      </c>
      <c r="II144" s="55">
        <f t="shared" si="137"/>
        <v>99999</v>
      </c>
      <c r="IJ144" s="133" t="str">
        <f t="shared" si="124"/>
        <v>-</v>
      </c>
      <c r="IL144" s="146"/>
      <c r="IM144" s="146"/>
      <c r="IN144" s="146"/>
      <c r="IO144" s="141">
        <f t="shared" si="117"/>
        <v>99999</v>
      </c>
      <c r="IP144" s="75">
        <f t="shared" si="118"/>
        <v>99999</v>
      </c>
      <c r="IQ144" s="387" t="str">
        <f t="shared" si="112"/>
        <v>-</v>
      </c>
      <c r="IR144" s="142">
        <f t="shared" si="138"/>
        <v>999999</v>
      </c>
      <c r="IS144" s="146"/>
      <c r="IT144" s="389"/>
      <c r="IU144" s="389"/>
      <c r="IV144" s="146"/>
      <c r="IW144" s="7">
        <v>139</v>
      </c>
      <c r="IX144" s="1" t="str">
        <f t="shared" si="139"/>
        <v/>
      </c>
      <c r="IY144" s="7" t="str">
        <f t="shared" si="140"/>
        <v/>
      </c>
      <c r="IZ144" s="223" t="str" cm="1">
        <f t="array" ref="IZ144">IF(IW144&lt;=$HH$1-1,
IF(IX144&lt;&gt;IX143,
INDEX($M$6:$GP$190,1,IY144+1),INDEX($M$6:$GP$190,MIN(IY144,IY143)+1,MAX(IY144,IY143)+1))+IF(IX144&lt;&gt;IX145,INDEX($M$6:$GP$190,1,IY144+1),0),"")</f>
        <v/>
      </c>
      <c r="JA144" s="7" t="str">
        <f t="shared" si="141"/>
        <v/>
      </c>
    </row>
    <row r="145" spans="1:261" ht="15" x14ac:dyDescent="0.2">
      <c r="A145" s="216"/>
      <c r="B145" s="1">
        <v>140</v>
      </c>
      <c r="C145" s="188">
        <f t="shared" si="127"/>
        <v>0</v>
      </c>
      <c r="K145" s="7"/>
      <c r="L145" s="291">
        <v>139</v>
      </c>
      <c r="EE145" s="1"/>
      <c r="EF145" s="1"/>
      <c r="EG145" s="1"/>
      <c r="EH145" s="1"/>
      <c r="EI145" s="1"/>
      <c r="EJ145" s="1"/>
      <c r="EK145" s="1"/>
      <c r="EL145" s="1"/>
      <c r="EM145" s="1"/>
      <c r="EN145" s="1"/>
      <c r="EO145" s="1"/>
      <c r="EP145" s="1"/>
      <c r="EQ145" s="1"/>
      <c r="ER145" s="1"/>
      <c r="ES145" s="1"/>
      <c r="ET145" s="1"/>
      <c r="EU145" s="31"/>
      <c r="EV145" s="31" t="s">
        <v>11</v>
      </c>
      <c r="EW145" s="183">
        <v>99999</v>
      </c>
      <c r="EX145" s="183">
        <v>99999</v>
      </c>
      <c r="EY145" s="183">
        <v>99999</v>
      </c>
      <c r="EZ145" s="183">
        <v>99999</v>
      </c>
      <c r="FA145" s="183">
        <v>99999</v>
      </c>
      <c r="FB145" s="183">
        <v>99999</v>
      </c>
      <c r="FC145" s="183">
        <v>99999</v>
      </c>
      <c r="FD145" s="183">
        <v>99999</v>
      </c>
      <c r="FE145" s="183">
        <v>99999</v>
      </c>
      <c r="FF145" s="183">
        <v>99999</v>
      </c>
      <c r="FG145" s="183">
        <v>99999</v>
      </c>
      <c r="FH145" s="183">
        <v>99999</v>
      </c>
      <c r="FI145" s="183">
        <v>99999</v>
      </c>
      <c r="FJ145" s="183">
        <v>99999</v>
      </c>
      <c r="FK145" s="183">
        <v>99999</v>
      </c>
      <c r="FL145" s="183">
        <v>99999</v>
      </c>
      <c r="FM145" s="183">
        <v>99999</v>
      </c>
      <c r="FN145" s="183">
        <v>99999</v>
      </c>
      <c r="FO145" s="183">
        <v>99999</v>
      </c>
      <c r="FP145" s="183">
        <v>99999</v>
      </c>
      <c r="FQ145" s="183">
        <v>99999</v>
      </c>
      <c r="FR145" s="183">
        <v>99999</v>
      </c>
      <c r="FS145" s="183">
        <v>99999</v>
      </c>
      <c r="FT145" s="183">
        <v>99999</v>
      </c>
      <c r="FU145" s="183">
        <v>99999</v>
      </c>
      <c r="FV145" s="183">
        <v>99999</v>
      </c>
      <c r="FW145" s="183">
        <v>99999</v>
      </c>
      <c r="FX145" s="183">
        <v>99999</v>
      </c>
      <c r="FY145" s="183">
        <v>99999</v>
      </c>
      <c r="FZ145" s="183">
        <v>99999</v>
      </c>
      <c r="GA145" s="183">
        <v>99999</v>
      </c>
      <c r="GB145" s="183">
        <v>99999</v>
      </c>
      <c r="GC145" s="183">
        <v>99999</v>
      </c>
      <c r="GD145" s="183">
        <v>99999</v>
      </c>
      <c r="GE145" s="183">
        <v>99999</v>
      </c>
      <c r="GF145" s="183">
        <v>99999</v>
      </c>
      <c r="GG145" s="183">
        <v>99999</v>
      </c>
      <c r="GH145" s="183">
        <v>99999</v>
      </c>
      <c r="GI145" s="132">
        <v>99999</v>
      </c>
      <c r="GJ145" s="132">
        <v>99999</v>
      </c>
      <c r="GK145" s="132">
        <v>99999</v>
      </c>
      <c r="GL145" s="132">
        <v>99999</v>
      </c>
      <c r="GM145" s="132">
        <v>99999</v>
      </c>
      <c r="GN145" s="132">
        <v>99999</v>
      </c>
      <c r="GO145" s="132">
        <v>99999</v>
      </c>
      <c r="GP145" s="132">
        <v>99999</v>
      </c>
      <c r="GQ145" s="28">
        <v>139</v>
      </c>
      <c r="GR145" s="128"/>
      <c r="GS145" s="55" t="str">
        <f t="shared" si="106"/>
        <v>NFS</v>
      </c>
      <c r="GT145" s="55" t="str">
        <f t="shared" si="107"/>
        <v/>
      </c>
      <c r="GU145" s="29"/>
      <c r="GV145" s="56" t="str">
        <f t="shared" si="144"/>
        <v>,</v>
      </c>
      <c r="GW145" s="59" t="str">
        <f t="shared" si="142"/>
        <v>,</v>
      </c>
      <c r="GX145" s="29">
        <v>140</v>
      </c>
      <c r="GY145" s="5"/>
      <c r="GZ145" s="87" t="str">
        <f t="shared" si="119"/>
        <v/>
      </c>
      <c r="HA145" s="101" t="str">
        <v>0,0,0,0</v>
      </c>
      <c r="HB145" s="56">
        <f t="shared" si="113"/>
        <v>2</v>
      </c>
      <c r="HC145" s="56">
        <f t="shared" si="114"/>
        <v>4</v>
      </c>
      <c r="HD145" s="55">
        <f t="shared" si="125"/>
        <v>99999</v>
      </c>
      <c r="HE145" s="219">
        <f t="shared" si="128"/>
        <v>99999</v>
      </c>
      <c r="HF145" s="55">
        <f t="shared" si="129"/>
        <v>99999</v>
      </c>
      <c r="HG145" s="108" t="str">
        <f t="shared" si="130"/>
        <v>NFS</v>
      </c>
      <c r="HH145" s="85">
        <f t="shared" si="131"/>
        <v>0</v>
      </c>
      <c r="HI145" s="106" t="str">
        <f t="shared" si="132"/>
        <v/>
      </c>
      <c r="HJ145" s="29">
        <v>140</v>
      </c>
      <c r="HK145" s="85" t="str">
        <f t="shared" si="126"/>
        <v/>
      </c>
      <c r="HL145" s="85" t="str">
        <f t="shared" si="143"/>
        <v/>
      </c>
      <c r="HM145" s="55" t="str" cm="1">
        <f t="array" ref="HM145">IF(HJ145&lt;=$HH$1-1,IF(HK145&lt;&gt;HK144,INDEX($M$6:$GP$190,1,HL145+1),INDEX($M$6:$GP$190,MIN(HL145,HL144)+1,MAX(HL145,HL144)+1))+IF(HK145&lt;&gt;HK146,INDEX($M$6:$GP$190,1,HL145+1),0),"")</f>
        <v/>
      </c>
      <c r="HN145" s="29" t="str">
        <f>IF(HJ145&lt;=$HH$1-1,ROUND(#REF!,3)&amp;","&amp;#REF!,"")</f>
        <v/>
      </c>
      <c r="HO145" s="40"/>
      <c r="HP145" s="40"/>
      <c r="HQ145" s="40"/>
      <c r="HR145" s="40"/>
      <c r="HU145" s="75">
        <v>140</v>
      </c>
      <c r="HV145" s="77" t="str">
        <f t="shared" si="120"/>
        <v/>
      </c>
      <c r="HW145" s="78" t="str">
        <f t="shared" si="121"/>
        <v/>
      </c>
      <c r="HX145" s="88" t="str">
        <f t="shared" si="133"/>
        <v/>
      </c>
      <c r="HY145" s="68" t="str">
        <v>0,0,0,1</v>
      </c>
      <c r="HZ145" s="75">
        <f t="shared" si="115"/>
        <v>2</v>
      </c>
      <c r="IA145" s="75">
        <f t="shared" si="116"/>
        <v>4</v>
      </c>
      <c r="IB145" s="75">
        <f t="shared" si="108"/>
        <v>99999</v>
      </c>
      <c r="IC145" s="143">
        <f t="shared" si="134"/>
        <v>99999</v>
      </c>
      <c r="ID145" s="75">
        <f t="shared" si="145"/>
        <v>99999</v>
      </c>
      <c r="IE145" s="76">
        <f t="shared" si="135"/>
        <v>99999</v>
      </c>
      <c r="IF145" s="86">
        <f t="shared" si="122"/>
        <v>99999</v>
      </c>
      <c r="IG145" s="88">
        <f t="shared" si="146"/>
        <v>99999</v>
      </c>
      <c r="IH145" s="30">
        <f t="shared" si="136"/>
        <v>99999</v>
      </c>
      <c r="II145" s="55">
        <f t="shared" si="137"/>
        <v>99999</v>
      </c>
      <c r="IJ145" s="133" t="str">
        <f t="shared" si="124"/>
        <v>-</v>
      </c>
      <c r="IL145" s="146"/>
      <c r="IM145" s="146"/>
      <c r="IN145" s="146"/>
      <c r="IO145" s="141">
        <f t="shared" si="117"/>
        <v>99999</v>
      </c>
      <c r="IP145" s="75">
        <f t="shared" si="118"/>
        <v>99999</v>
      </c>
      <c r="IQ145" s="387" t="str">
        <f t="shared" si="112"/>
        <v>-</v>
      </c>
      <c r="IR145" s="142">
        <f t="shared" si="138"/>
        <v>999999</v>
      </c>
      <c r="IS145" s="146"/>
      <c r="IT145" s="389"/>
      <c r="IU145" s="389"/>
      <c r="IV145" s="146"/>
      <c r="IW145" s="7">
        <v>140</v>
      </c>
      <c r="IX145" s="1" t="str">
        <f t="shared" si="139"/>
        <v/>
      </c>
      <c r="IY145" s="7" t="str">
        <f t="shared" si="140"/>
        <v/>
      </c>
      <c r="IZ145" s="223" t="str" cm="1">
        <f t="array" ref="IZ145">IF(IW145&lt;=$HH$1-1,
IF(IX145&lt;&gt;IX144,
INDEX($M$6:$GP$190,1,IY145+1),INDEX($M$6:$GP$190,MIN(IY145,IY144)+1,MAX(IY145,IY144)+1))+IF(IX145&lt;&gt;IX146,INDEX($M$6:$GP$190,1,IY145+1),0),"")</f>
        <v/>
      </c>
      <c r="JA145" s="7" t="str">
        <f t="shared" si="141"/>
        <v/>
      </c>
    </row>
    <row r="146" spans="1:261" ht="15" x14ac:dyDescent="0.2">
      <c r="A146" s="216"/>
      <c r="B146" s="1">
        <v>141</v>
      </c>
      <c r="C146" s="188">
        <f t="shared" si="127"/>
        <v>0</v>
      </c>
      <c r="K146" s="7"/>
      <c r="L146" s="291">
        <v>140</v>
      </c>
      <c r="EE146" s="1"/>
      <c r="EF146" s="1"/>
      <c r="EG146" s="1"/>
      <c r="EH146" s="1"/>
      <c r="EI146" s="1"/>
      <c r="EJ146" s="1"/>
      <c r="EK146" s="1"/>
      <c r="EL146" s="1"/>
      <c r="EM146" s="1"/>
      <c r="EN146" s="1"/>
      <c r="EO146" s="1"/>
      <c r="EP146" s="1"/>
      <c r="EQ146" s="1"/>
      <c r="ER146" s="1"/>
      <c r="ES146" s="1"/>
      <c r="ET146" s="1"/>
      <c r="EU146" s="1"/>
      <c r="EV146" s="31"/>
      <c r="EW146" s="31" t="s">
        <v>11</v>
      </c>
      <c r="EX146" s="183">
        <v>99999</v>
      </c>
      <c r="EY146" s="183">
        <v>99999</v>
      </c>
      <c r="EZ146" s="183">
        <v>99999</v>
      </c>
      <c r="FA146" s="183">
        <v>99999</v>
      </c>
      <c r="FB146" s="183">
        <v>99999</v>
      </c>
      <c r="FC146" s="183">
        <v>99999</v>
      </c>
      <c r="FD146" s="183">
        <v>99999</v>
      </c>
      <c r="FE146" s="183">
        <v>99999</v>
      </c>
      <c r="FF146" s="183">
        <v>99999</v>
      </c>
      <c r="FG146" s="183">
        <v>99999</v>
      </c>
      <c r="FH146" s="183">
        <v>99999</v>
      </c>
      <c r="FI146" s="183">
        <v>99999</v>
      </c>
      <c r="FJ146" s="183">
        <v>99999</v>
      </c>
      <c r="FK146" s="183">
        <v>99999</v>
      </c>
      <c r="FL146" s="183">
        <v>99999</v>
      </c>
      <c r="FM146" s="183">
        <v>99999</v>
      </c>
      <c r="FN146" s="183">
        <v>99999</v>
      </c>
      <c r="FO146" s="183">
        <v>99999</v>
      </c>
      <c r="FP146" s="183">
        <v>99999</v>
      </c>
      <c r="FQ146" s="183">
        <v>99999</v>
      </c>
      <c r="FR146" s="183">
        <v>99999</v>
      </c>
      <c r="FS146" s="183">
        <v>99999</v>
      </c>
      <c r="FT146" s="183">
        <v>99999</v>
      </c>
      <c r="FU146" s="183">
        <v>99999</v>
      </c>
      <c r="FV146" s="183">
        <v>99999</v>
      </c>
      <c r="FW146" s="183">
        <v>99999</v>
      </c>
      <c r="FX146" s="183">
        <v>99999</v>
      </c>
      <c r="FY146" s="183">
        <v>99999</v>
      </c>
      <c r="FZ146" s="183">
        <v>99999</v>
      </c>
      <c r="GA146" s="183">
        <v>99999</v>
      </c>
      <c r="GB146" s="183">
        <v>99999</v>
      </c>
      <c r="GC146" s="183">
        <v>99999</v>
      </c>
      <c r="GD146" s="183">
        <v>99999</v>
      </c>
      <c r="GE146" s="183">
        <v>99999</v>
      </c>
      <c r="GF146" s="183">
        <v>99999</v>
      </c>
      <c r="GG146" s="183">
        <v>99999</v>
      </c>
      <c r="GH146" s="183">
        <v>99999</v>
      </c>
      <c r="GI146" s="132">
        <v>99999</v>
      </c>
      <c r="GJ146" s="132">
        <v>99999</v>
      </c>
      <c r="GK146" s="132">
        <v>99999</v>
      </c>
      <c r="GL146" s="132">
        <v>99999</v>
      </c>
      <c r="GM146" s="132">
        <v>99999</v>
      </c>
      <c r="GN146" s="132">
        <v>99999</v>
      </c>
      <c r="GO146" s="132">
        <v>99999</v>
      </c>
      <c r="GP146" s="132">
        <v>99999</v>
      </c>
      <c r="GQ146" s="28">
        <v>140</v>
      </c>
      <c r="GR146" s="128"/>
      <c r="GS146" s="55" t="str">
        <f t="shared" si="106"/>
        <v>NFS</v>
      </c>
      <c r="GT146" s="55" t="str">
        <f t="shared" si="107"/>
        <v/>
      </c>
      <c r="GU146" s="29"/>
      <c r="GV146" s="56" t="str">
        <f t="shared" si="144"/>
        <v>,</v>
      </c>
      <c r="GW146" s="59" t="str">
        <f t="shared" si="142"/>
        <v>,</v>
      </c>
      <c r="GX146" s="29">
        <v>141</v>
      </c>
      <c r="GY146" s="5"/>
      <c r="GZ146" s="87" t="str">
        <f t="shared" si="119"/>
        <v/>
      </c>
      <c r="HA146" s="101" t="str">
        <v>0,0,0,0</v>
      </c>
      <c r="HB146" s="56">
        <f t="shared" si="113"/>
        <v>2</v>
      </c>
      <c r="HC146" s="56">
        <f t="shared" si="114"/>
        <v>4</v>
      </c>
      <c r="HD146" s="55">
        <f t="shared" si="125"/>
        <v>99999</v>
      </c>
      <c r="HE146" s="219">
        <f t="shared" si="128"/>
        <v>99999</v>
      </c>
      <c r="HF146" s="55">
        <f t="shared" si="129"/>
        <v>99999</v>
      </c>
      <c r="HG146" s="108" t="str">
        <f t="shared" si="130"/>
        <v>NFS</v>
      </c>
      <c r="HH146" s="85">
        <f t="shared" si="131"/>
        <v>0</v>
      </c>
      <c r="HI146" s="106" t="str">
        <f t="shared" si="132"/>
        <v/>
      </c>
      <c r="HJ146" s="29">
        <v>141</v>
      </c>
      <c r="HK146" s="85" t="str">
        <f t="shared" si="126"/>
        <v/>
      </c>
      <c r="HL146" s="85" t="str">
        <f t="shared" si="143"/>
        <v/>
      </c>
      <c r="HM146" s="55" t="str" cm="1">
        <f t="array" ref="HM146">IF(HJ146&lt;=$HH$1-1,IF(HK146&lt;&gt;HK145,INDEX($M$6:$GP$190,1,HL146+1),INDEX($M$6:$GP$190,MIN(HL146,HL145)+1,MAX(HL146,HL145)+1))+IF(HK146&lt;&gt;HK147,INDEX($M$6:$GP$190,1,HL146+1),0),"")</f>
        <v/>
      </c>
      <c r="HN146" s="29" t="str">
        <f>IF(HJ146&lt;=$HH$1-1,ROUND(#REF!,3)&amp;","&amp;#REF!,"")</f>
        <v/>
      </c>
      <c r="HO146" s="40"/>
      <c r="HP146" s="40"/>
      <c r="HQ146" s="40"/>
      <c r="HR146" s="40"/>
      <c r="HU146" s="75">
        <v>141</v>
      </c>
      <c r="HV146" s="77" t="str">
        <f t="shared" si="120"/>
        <v/>
      </c>
      <c r="HW146" s="78" t="str">
        <f t="shared" si="121"/>
        <v/>
      </c>
      <c r="HX146" s="88" t="str">
        <f t="shared" si="133"/>
        <v/>
      </c>
      <c r="HY146" s="68" t="str">
        <v>0,0,0,1</v>
      </c>
      <c r="HZ146" s="75">
        <f t="shared" si="115"/>
        <v>2</v>
      </c>
      <c r="IA146" s="75">
        <f t="shared" si="116"/>
        <v>4</v>
      </c>
      <c r="IB146" s="75">
        <f t="shared" si="108"/>
        <v>99999</v>
      </c>
      <c r="IC146" s="143">
        <f t="shared" si="134"/>
        <v>99999</v>
      </c>
      <c r="ID146" s="75">
        <f t="shared" si="145"/>
        <v>99999</v>
      </c>
      <c r="IE146" s="76">
        <f t="shared" si="135"/>
        <v>99999</v>
      </c>
      <c r="IF146" s="86">
        <f t="shared" si="122"/>
        <v>99999</v>
      </c>
      <c r="IG146" s="88">
        <f t="shared" si="146"/>
        <v>99999</v>
      </c>
      <c r="IH146" s="30">
        <f t="shared" si="136"/>
        <v>99999</v>
      </c>
      <c r="II146" s="55">
        <f t="shared" si="137"/>
        <v>99999</v>
      </c>
      <c r="IJ146" s="133" t="str">
        <f t="shared" si="124"/>
        <v>-</v>
      </c>
      <c r="IL146" s="146"/>
      <c r="IM146" s="146"/>
      <c r="IN146" s="146"/>
      <c r="IO146" s="141">
        <f t="shared" si="117"/>
        <v>99999</v>
      </c>
      <c r="IP146" s="75">
        <f t="shared" si="118"/>
        <v>99999</v>
      </c>
      <c r="IQ146" s="387" t="str">
        <f t="shared" si="112"/>
        <v>-</v>
      </c>
      <c r="IR146" s="142">
        <f t="shared" si="138"/>
        <v>999999</v>
      </c>
      <c r="IS146" s="146"/>
      <c r="IT146" s="389"/>
      <c r="IU146" s="389"/>
      <c r="IV146" s="146"/>
      <c r="IW146" s="7">
        <v>141</v>
      </c>
      <c r="IX146" s="1" t="str">
        <f t="shared" si="139"/>
        <v/>
      </c>
      <c r="IY146" s="7" t="str">
        <f t="shared" si="140"/>
        <v/>
      </c>
      <c r="IZ146" s="223" t="str" cm="1">
        <f t="array" ref="IZ146">IF(IW146&lt;=$HH$1-1,
IF(IX146&lt;&gt;IX145,
INDEX($M$6:$GP$190,1,IY146+1),INDEX($M$6:$GP$190,MIN(IY146,IY145)+1,MAX(IY146,IY145)+1))+IF(IX146&lt;&gt;IX147,INDEX($M$6:$GP$190,1,IY146+1),0),"")</f>
        <v/>
      </c>
      <c r="JA146" s="7" t="str">
        <f t="shared" si="141"/>
        <v/>
      </c>
    </row>
    <row r="147" spans="1:261" ht="15" x14ac:dyDescent="0.2">
      <c r="A147" s="216"/>
      <c r="B147" s="1">
        <v>142</v>
      </c>
      <c r="C147" s="188">
        <f t="shared" si="127"/>
        <v>0</v>
      </c>
      <c r="K147" s="7"/>
      <c r="L147" s="291">
        <v>141</v>
      </c>
      <c r="EE147" s="1"/>
      <c r="EF147" s="1"/>
      <c r="EG147" s="1"/>
      <c r="EH147" s="1"/>
      <c r="EI147" s="1"/>
      <c r="EJ147" s="1"/>
      <c r="EK147" s="1"/>
      <c r="EL147" s="1"/>
      <c r="EM147" s="1"/>
      <c r="EN147" s="1"/>
      <c r="EO147" s="1"/>
      <c r="EP147" s="1"/>
      <c r="EQ147" s="1"/>
      <c r="ER147" s="1"/>
      <c r="ES147" s="1"/>
      <c r="ET147" s="1"/>
      <c r="EU147" s="1"/>
      <c r="EV147" s="1"/>
      <c r="EW147" s="31"/>
      <c r="EX147" s="31" t="s">
        <v>11</v>
      </c>
      <c r="EY147" s="183">
        <v>99999</v>
      </c>
      <c r="EZ147" s="183">
        <v>99999</v>
      </c>
      <c r="FA147" s="183">
        <v>99999</v>
      </c>
      <c r="FB147" s="183">
        <v>99999</v>
      </c>
      <c r="FC147" s="183">
        <v>99999</v>
      </c>
      <c r="FD147" s="183">
        <v>99999</v>
      </c>
      <c r="FE147" s="183">
        <v>99999</v>
      </c>
      <c r="FF147" s="183">
        <v>99999</v>
      </c>
      <c r="FG147" s="183">
        <v>99999</v>
      </c>
      <c r="FH147" s="183">
        <v>99999</v>
      </c>
      <c r="FI147" s="183">
        <v>99999</v>
      </c>
      <c r="FJ147" s="183">
        <v>99999</v>
      </c>
      <c r="FK147" s="183">
        <v>99999</v>
      </c>
      <c r="FL147" s="183">
        <v>99999</v>
      </c>
      <c r="FM147" s="183">
        <v>99999</v>
      </c>
      <c r="FN147" s="183">
        <v>99999</v>
      </c>
      <c r="FO147" s="183">
        <v>99999</v>
      </c>
      <c r="FP147" s="183">
        <v>99999</v>
      </c>
      <c r="FQ147" s="183">
        <v>99999</v>
      </c>
      <c r="FR147" s="183">
        <v>99999</v>
      </c>
      <c r="FS147" s="183">
        <v>99999</v>
      </c>
      <c r="FT147" s="183">
        <v>99999</v>
      </c>
      <c r="FU147" s="183">
        <v>99999</v>
      </c>
      <c r="FV147" s="183">
        <v>99999</v>
      </c>
      <c r="FW147" s="183">
        <v>99999</v>
      </c>
      <c r="FX147" s="183">
        <v>99999</v>
      </c>
      <c r="FY147" s="183">
        <v>99999</v>
      </c>
      <c r="FZ147" s="183">
        <v>99999</v>
      </c>
      <c r="GA147" s="183">
        <v>99999</v>
      </c>
      <c r="GB147" s="183">
        <v>99999</v>
      </c>
      <c r="GC147" s="183">
        <v>99999</v>
      </c>
      <c r="GD147" s="183">
        <v>99999</v>
      </c>
      <c r="GE147" s="183">
        <v>99999</v>
      </c>
      <c r="GF147" s="183">
        <v>99999</v>
      </c>
      <c r="GG147" s="183">
        <v>99999</v>
      </c>
      <c r="GH147" s="183">
        <v>99999</v>
      </c>
      <c r="GI147" s="132">
        <v>99999</v>
      </c>
      <c r="GJ147" s="132">
        <v>99999</v>
      </c>
      <c r="GK147" s="132">
        <v>99999</v>
      </c>
      <c r="GL147" s="132">
        <v>99999</v>
      </c>
      <c r="GM147" s="132">
        <v>99999</v>
      </c>
      <c r="GN147" s="132">
        <v>99999</v>
      </c>
      <c r="GO147" s="132">
        <v>99999</v>
      </c>
      <c r="GP147" s="132">
        <v>99999</v>
      </c>
      <c r="GQ147" s="28">
        <v>141</v>
      </c>
      <c r="GR147" s="128"/>
      <c r="GS147" s="55" t="str">
        <f t="shared" si="106"/>
        <v>NFS</v>
      </c>
      <c r="GT147" s="55" t="str">
        <f t="shared" si="107"/>
        <v/>
      </c>
      <c r="GU147" s="29"/>
      <c r="GV147" s="56" t="str">
        <f t="shared" si="144"/>
        <v>,</v>
      </c>
      <c r="GW147" s="59" t="str">
        <f t="shared" si="142"/>
        <v>,</v>
      </c>
      <c r="GX147" s="29">
        <v>142</v>
      </c>
      <c r="GY147" s="5"/>
      <c r="GZ147" s="87" t="str">
        <f t="shared" si="119"/>
        <v/>
      </c>
      <c r="HA147" s="101" t="str">
        <v>0,0,0,0</v>
      </c>
      <c r="HB147" s="56">
        <f t="shared" si="113"/>
        <v>2</v>
      </c>
      <c r="HC147" s="56">
        <f t="shared" si="114"/>
        <v>4</v>
      </c>
      <c r="HD147" s="55">
        <f t="shared" si="125"/>
        <v>99999</v>
      </c>
      <c r="HE147" s="219">
        <f t="shared" si="128"/>
        <v>99999</v>
      </c>
      <c r="HF147" s="55">
        <f t="shared" si="129"/>
        <v>99999</v>
      </c>
      <c r="HG147" s="108" t="str">
        <f t="shared" si="130"/>
        <v>NFS</v>
      </c>
      <c r="HH147" s="85">
        <f t="shared" si="131"/>
        <v>0</v>
      </c>
      <c r="HI147" s="106" t="str">
        <f t="shared" si="132"/>
        <v/>
      </c>
      <c r="HJ147" s="29">
        <v>142</v>
      </c>
      <c r="HK147" s="85" t="str">
        <f t="shared" si="126"/>
        <v/>
      </c>
      <c r="HL147" s="85" t="str">
        <f t="shared" si="143"/>
        <v/>
      </c>
      <c r="HM147" s="55" t="str" cm="1">
        <f t="array" ref="HM147">IF(HJ147&lt;=$HH$1-1,IF(HK147&lt;&gt;HK146,INDEX($M$6:$GP$190,1,HL147+1),INDEX($M$6:$GP$190,MIN(HL147,HL146)+1,MAX(HL147,HL146)+1))+IF(HK147&lt;&gt;HK148,INDEX($M$6:$GP$190,1,HL147+1),0),"")</f>
        <v/>
      </c>
      <c r="HN147" s="29" t="str">
        <f>IF(HJ147&lt;=$HH$1-1,ROUND(#REF!,3)&amp;","&amp;#REF!,"")</f>
        <v/>
      </c>
      <c r="HO147" s="40"/>
      <c r="HP147" s="40"/>
      <c r="HQ147" s="40"/>
      <c r="HR147" s="40"/>
      <c r="HU147" s="75">
        <v>142</v>
      </c>
      <c r="HV147" s="77" t="str">
        <f t="shared" si="120"/>
        <v/>
      </c>
      <c r="HW147" s="78" t="str">
        <f t="shared" si="121"/>
        <v/>
      </c>
      <c r="HX147" s="88" t="str">
        <f t="shared" si="133"/>
        <v/>
      </c>
      <c r="HY147" s="68" t="str">
        <v>0,0,0,1</v>
      </c>
      <c r="HZ147" s="75">
        <f t="shared" si="115"/>
        <v>2</v>
      </c>
      <c r="IA147" s="75">
        <f t="shared" si="116"/>
        <v>4</v>
      </c>
      <c r="IB147" s="75">
        <f t="shared" si="108"/>
        <v>99999</v>
      </c>
      <c r="IC147" s="143">
        <f t="shared" si="134"/>
        <v>99999</v>
      </c>
      <c r="ID147" s="75">
        <f t="shared" si="145"/>
        <v>99999</v>
      </c>
      <c r="IE147" s="76">
        <f t="shared" si="135"/>
        <v>99999</v>
      </c>
      <c r="IF147" s="86">
        <f t="shared" si="122"/>
        <v>99999</v>
      </c>
      <c r="IG147" s="88">
        <f t="shared" si="146"/>
        <v>99999</v>
      </c>
      <c r="IH147" s="30">
        <f t="shared" si="136"/>
        <v>99999</v>
      </c>
      <c r="II147" s="55">
        <f t="shared" si="137"/>
        <v>99999</v>
      </c>
      <c r="IJ147" s="133" t="str">
        <f t="shared" si="124"/>
        <v>-</v>
      </c>
      <c r="IL147" s="146"/>
      <c r="IM147" s="146"/>
      <c r="IN147" s="146"/>
      <c r="IO147" s="141">
        <f t="shared" si="117"/>
        <v>99999</v>
      </c>
      <c r="IP147" s="75">
        <f t="shared" si="118"/>
        <v>99999</v>
      </c>
      <c r="IQ147" s="387" t="str">
        <f t="shared" si="112"/>
        <v>-</v>
      </c>
      <c r="IR147" s="142">
        <f t="shared" si="138"/>
        <v>999999</v>
      </c>
      <c r="IS147" s="146"/>
      <c r="IT147" s="389"/>
      <c r="IU147" s="389"/>
      <c r="IV147" s="146"/>
      <c r="IW147" s="7">
        <v>142</v>
      </c>
      <c r="IX147" s="1" t="str">
        <f t="shared" si="139"/>
        <v/>
      </c>
      <c r="IY147" s="7" t="str">
        <f t="shared" si="140"/>
        <v/>
      </c>
      <c r="IZ147" s="223" t="str" cm="1">
        <f t="array" ref="IZ147">IF(IW147&lt;=$HH$1-1,
IF(IX147&lt;&gt;IX146,
INDEX($M$6:$GP$190,1,IY147+1),INDEX($M$6:$GP$190,MIN(IY147,IY146)+1,MAX(IY147,IY146)+1))+IF(IX147&lt;&gt;IX148,INDEX($M$6:$GP$190,1,IY147+1),0),"")</f>
        <v/>
      </c>
      <c r="JA147" s="7" t="str">
        <f t="shared" si="141"/>
        <v/>
      </c>
    </row>
    <row r="148" spans="1:261" ht="15" x14ac:dyDescent="0.2">
      <c r="A148" s="216"/>
      <c r="B148" s="1">
        <v>143</v>
      </c>
      <c r="C148" s="188">
        <f t="shared" si="127"/>
        <v>0</v>
      </c>
      <c r="K148" s="7"/>
      <c r="L148" s="291">
        <v>142</v>
      </c>
      <c r="EE148" s="1"/>
      <c r="EF148" s="1"/>
      <c r="EG148" s="1"/>
      <c r="EH148" s="1"/>
      <c r="EI148" s="1"/>
      <c r="EJ148" s="1"/>
      <c r="EK148" s="1"/>
      <c r="EL148" s="1"/>
      <c r="EM148" s="1"/>
      <c r="EN148" s="1"/>
      <c r="EO148" s="1"/>
      <c r="EP148" s="1"/>
      <c r="EQ148" s="1"/>
      <c r="ER148" s="1"/>
      <c r="ES148" s="1"/>
      <c r="ET148" s="1"/>
      <c r="EU148" s="1"/>
      <c r="EV148" s="1"/>
      <c r="EW148" s="1"/>
      <c r="EX148" s="31"/>
      <c r="EY148" s="31" t="s">
        <v>11</v>
      </c>
      <c r="EZ148" s="183">
        <v>99999</v>
      </c>
      <c r="FA148" s="183">
        <v>99999</v>
      </c>
      <c r="FB148" s="183">
        <v>99999</v>
      </c>
      <c r="FC148" s="183">
        <v>99999</v>
      </c>
      <c r="FD148" s="183">
        <v>99999</v>
      </c>
      <c r="FE148" s="183">
        <v>99999</v>
      </c>
      <c r="FF148" s="183">
        <v>99999</v>
      </c>
      <c r="FG148" s="183">
        <v>99999</v>
      </c>
      <c r="FH148" s="183">
        <v>99999</v>
      </c>
      <c r="FI148" s="183">
        <v>99999</v>
      </c>
      <c r="FJ148" s="183">
        <v>99999</v>
      </c>
      <c r="FK148" s="183">
        <v>99999</v>
      </c>
      <c r="FL148" s="183">
        <v>99999</v>
      </c>
      <c r="FM148" s="183">
        <v>99999</v>
      </c>
      <c r="FN148" s="183">
        <v>99999</v>
      </c>
      <c r="FO148" s="183">
        <v>99999</v>
      </c>
      <c r="FP148" s="183">
        <v>99999</v>
      </c>
      <c r="FQ148" s="183">
        <v>99999</v>
      </c>
      <c r="FR148" s="183">
        <v>99999</v>
      </c>
      <c r="FS148" s="183">
        <v>99999</v>
      </c>
      <c r="FT148" s="183">
        <v>99999</v>
      </c>
      <c r="FU148" s="183">
        <v>99999</v>
      </c>
      <c r="FV148" s="183">
        <v>99999</v>
      </c>
      <c r="FW148" s="183">
        <v>99999</v>
      </c>
      <c r="FX148" s="183">
        <v>99999</v>
      </c>
      <c r="FY148" s="183">
        <v>99999</v>
      </c>
      <c r="FZ148" s="183">
        <v>99999</v>
      </c>
      <c r="GA148" s="183">
        <v>99999</v>
      </c>
      <c r="GB148" s="183">
        <v>99999</v>
      </c>
      <c r="GC148" s="183">
        <v>99999</v>
      </c>
      <c r="GD148" s="183">
        <v>99999</v>
      </c>
      <c r="GE148" s="183">
        <v>99999</v>
      </c>
      <c r="GF148" s="183">
        <v>99999</v>
      </c>
      <c r="GG148" s="183">
        <v>99999</v>
      </c>
      <c r="GH148" s="183">
        <v>99999</v>
      </c>
      <c r="GI148" s="132">
        <v>99999</v>
      </c>
      <c r="GJ148" s="132">
        <v>99999</v>
      </c>
      <c r="GK148" s="132">
        <v>99999</v>
      </c>
      <c r="GL148" s="132">
        <v>99999</v>
      </c>
      <c r="GM148" s="132">
        <v>99999</v>
      </c>
      <c r="GN148" s="132">
        <v>99999</v>
      </c>
      <c r="GO148" s="132">
        <v>99999</v>
      </c>
      <c r="GP148" s="132">
        <v>99999</v>
      </c>
      <c r="GQ148" s="28">
        <v>142</v>
      </c>
      <c r="GR148" s="128"/>
      <c r="GS148" s="55" t="str">
        <f t="shared" si="106"/>
        <v>NFS</v>
      </c>
      <c r="GT148" s="55" t="str">
        <f t="shared" si="107"/>
        <v/>
      </c>
      <c r="GU148" s="29"/>
      <c r="GV148" s="56" t="str">
        <f t="shared" si="144"/>
        <v>,</v>
      </c>
      <c r="GW148" s="59" t="str">
        <f t="shared" si="142"/>
        <v>,</v>
      </c>
      <c r="GX148" s="29">
        <v>143</v>
      </c>
      <c r="GY148" s="5"/>
      <c r="GZ148" s="87" t="str">
        <f t="shared" si="119"/>
        <v/>
      </c>
      <c r="HA148" s="101" t="str">
        <v>0,0,0,0</v>
      </c>
      <c r="HB148" s="56">
        <f t="shared" si="113"/>
        <v>2</v>
      </c>
      <c r="HC148" s="56">
        <f t="shared" si="114"/>
        <v>4</v>
      </c>
      <c r="HD148" s="55">
        <f t="shared" si="125"/>
        <v>99999</v>
      </c>
      <c r="HE148" s="219">
        <f t="shared" si="128"/>
        <v>99999</v>
      </c>
      <c r="HF148" s="55">
        <f t="shared" si="129"/>
        <v>99999</v>
      </c>
      <c r="HG148" s="108" t="str">
        <f t="shared" si="130"/>
        <v>NFS</v>
      </c>
      <c r="HH148" s="85">
        <f t="shared" si="131"/>
        <v>0</v>
      </c>
      <c r="HI148" s="106" t="str">
        <f t="shared" si="132"/>
        <v/>
      </c>
      <c r="HJ148" s="29">
        <v>143</v>
      </c>
      <c r="HK148" s="85" t="str">
        <f t="shared" si="126"/>
        <v/>
      </c>
      <c r="HL148" s="85" t="str">
        <f t="shared" si="143"/>
        <v/>
      </c>
      <c r="HM148" s="55" t="str" cm="1">
        <f t="array" ref="HM148">IF(HJ148&lt;=$HH$1-1,IF(HK148&lt;&gt;HK147,INDEX($M$6:$GP$190,1,HL148+1),INDEX($M$6:$GP$190,MIN(HL148,HL147)+1,MAX(HL148,HL147)+1))+IF(HK148&lt;&gt;HK149,INDEX($M$6:$GP$190,1,HL148+1),0),"")</f>
        <v/>
      </c>
      <c r="HN148" s="29" t="str">
        <f>IF(HJ148&lt;=$HH$1-1,ROUND(#REF!,3)&amp;","&amp;#REF!,"")</f>
        <v/>
      </c>
      <c r="HO148" s="40"/>
      <c r="HP148" s="40"/>
      <c r="HQ148" s="40"/>
      <c r="HR148" s="40"/>
      <c r="HU148" s="75">
        <v>143</v>
      </c>
      <c r="HV148" s="77" t="str">
        <f t="shared" si="120"/>
        <v/>
      </c>
      <c r="HW148" s="78" t="str">
        <f t="shared" si="121"/>
        <v/>
      </c>
      <c r="HX148" s="88" t="str">
        <f t="shared" si="133"/>
        <v/>
      </c>
      <c r="HY148" s="68" t="str">
        <v>0,0,0,1</v>
      </c>
      <c r="HZ148" s="75">
        <f t="shared" si="115"/>
        <v>2</v>
      </c>
      <c r="IA148" s="75">
        <f t="shared" si="116"/>
        <v>4</v>
      </c>
      <c r="IB148" s="75">
        <f t="shared" si="108"/>
        <v>99999</v>
      </c>
      <c r="IC148" s="143">
        <f t="shared" si="134"/>
        <v>99999</v>
      </c>
      <c r="ID148" s="75">
        <f t="shared" si="145"/>
        <v>99999</v>
      </c>
      <c r="IE148" s="76">
        <f t="shared" si="135"/>
        <v>99999</v>
      </c>
      <c r="IF148" s="86">
        <f t="shared" si="122"/>
        <v>99999</v>
      </c>
      <c r="IG148" s="88">
        <f t="shared" si="146"/>
        <v>99999</v>
      </c>
      <c r="IH148" s="30">
        <f t="shared" si="136"/>
        <v>99999</v>
      </c>
      <c r="II148" s="55">
        <f t="shared" si="137"/>
        <v>99999</v>
      </c>
      <c r="IJ148" s="133" t="str">
        <f t="shared" si="124"/>
        <v>-</v>
      </c>
      <c r="IL148" s="146"/>
      <c r="IM148" s="146"/>
      <c r="IN148" s="146"/>
      <c r="IO148" s="141">
        <f t="shared" si="117"/>
        <v>99999</v>
      </c>
      <c r="IP148" s="75">
        <f t="shared" si="118"/>
        <v>99999</v>
      </c>
      <c r="IQ148" s="387" t="str">
        <f t="shared" si="112"/>
        <v>-</v>
      </c>
      <c r="IR148" s="142">
        <f t="shared" si="138"/>
        <v>999999</v>
      </c>
      <c r="IS148" s="146"/>
      <c r="IT148" s="389"/>
      <c r="IU148" s="389"/>
      <c r="IV148" s="146"/>
      <c r="IW148" s="7">
        <v>143</v>
      </c>
      <c r="IX148" s="1" t="str">
        <f t="shared" si="139"/>
        <v/>
      </c>
      <c r="IY148" s="7" t="str">
        <f t="shared" si="140"/>
        <v/>
      </c>
      <c r="IZ148" s="223" t="str" cm="1">
        <f t="array" ref="IZ148">IF(IW148&lt;=$HH$1-1,
IF(IX148&lt;&gt;IX147,
INDEX($M$6:$GP$190,1,IY148+1),INDEX($M$6:$GP$190,MIN(IY148,IY147)+1,MAX(IY148,IY147)+1))+IF(IX148&lt;&gt;IX149,INDEX($M$6:$GP$190,1,IY148+1),0),"")</f>
        <v/>
      </c>
      <c r="JA148" s="7" t="str">
        <f t="shared" si="141"/>
        <v/>
      </c>
    </row>
    <row r="149" spans="1:261" ht="15" x14ac:dyDescent="0.2">
      <c r="A149" s="216"/>
      <c r="B149" s="1">
        <v>144</v>
      </c>
      <c r="C149" s="188">
        <f t="shared" si="127"/>
        <v>0</v>
      </c>
      <c r="K149" s="7"/>
      <c r="L149" s="291">
        <v>143</v>
      </c>
      <c r="EY149" s="31"/>
      <c r="EZ149" s="31" t="s">
        <v>11</v>
      </c>
      <c r="FA149" s="183">
        <v>99999</v>
      </c>
      <c r="FB149" s="183">
        <v>99999</v>
      </c>
      <c r="FC149" s="183">
        <v>99999</v>
      </c>
      <c r="FD149" s="183">
        <v>99999</v>
      </c>
      <c r="FE149" s="183">
        <v>99999</v>
      </c>
      <c r="FF149" s="183">
        <v>99999</v>
      </c>
      <c r="FG149" s="183">
        <v>99999</v>
      </c>
      <c r="FH149" s="183">
        <v>99999</v>
      </c>
      <c r="FI149" s="183">
        <v>99999</v>
      </c>
      <c r="FJ149" s="183">
        <v>99999</v>
      </c>
      <c r="FK149" s="183">
        <v>99999</v>
      </c>
      <c r="FL149" s="183">
        <v>99999</v>
      </c>
      <c r="FM149" s="183">
        <v>99999</v>
      </c>
      <c r="FN149" s="183">
        <v>99999</v>
      </c>
      <c r="FO149" s="183">
        <v>99999</v>
      </c>
      <c r="FP149" s="183">
        <v>99999</v>
      </c>
      <c r="FQ149" s="183">
        <v>99999</v>
      </c>
      <c r="FR149" s="183">
        <v>99999</v>
      </c>
      <c r="FS149" s="183">
        <v>99999</v>
      </c>
      <c r="FT149" s="183">
        <v>99999</v>
      </c>
      <c r="FU149" s="183">
        <v>99999</v>
      </c>
      <c r="FV149" s="183">
        <v>99999</v>
      </c>
      <c r="FW149" s="183">
        <v>99999</v>
      </c>
      <c r="FX149" s="183">
        <v>99999</v>
      </c>
      <c r="FY149" s="183">
        <v>99999</v>
      </c>
      <c r="FZ149" s="183">
        <v>99999</v>
      </c>
      <c r="GA149" s="183">
        <v>99999</v>
      </c>
      <c r="GB149" s="183">
        <v>99999</v>
      </c>
      <c r="GC149" s="183">
        <v>99999</v>
      </c>
      <c r="GD149" s="183">
        <v>99999</v>
      </c>
      <c r="GE149" s="183">
        <v>99999</v>
      </c>
      <c r="GF149" s="183">
        <v>99999</v>
      </c>
      <c r="GG149" s="183">
        <v>99999</v>
      </c>
      <c r="GH149" s="183">
        <v>99999</v>
      </c>
      <c r="GI149" s="132">
        <v>99999</v>
      </c>
      <c r="GJ149" s="132">
        <v>99999</v>
      </c>
      <c r="GK149" s="132">
        <v>99999</v>
      </c>
      <c r="GL149" s="132">
        <v>99999</v>
      </c>
      <c r="GM149" s="132">
        <v>99999</v>
      </c>
      <c r="GN149" s="132">
        <v>99999</v>
      </c>
      <c r="GO149" s="132">
        <v>99999</v>
      </c>
      <c r="GP149" s="132">
        <v>99999</v>
      </c>
      <c r="GQ149" s="28">
        <v>143</v>
      </c>
      <c r="GR149" s="128"/>
      <c r="GS149" s="55" t="str">
        <f t="shared" ref="GS149:GS184" si="147">IF(GX149&lt;=$GV$1-1,FIND(","&amp;$GV$3&amp;",",GZ149)+LEN($GV$3)+2,"NFS")</f>
        <v>NFS</v>
      </c>
      <c r="GT149" s="55" t="str">
        <f t="shared" ref="GT149:GT184" si="148">IF(GX149&lt;$GV$1-1, FIND("?",SUBSTITUTE(GZ149,",","?",GX149+1))-1,"")</f>
        <v/>
      </c>
      <c r="GU149" s="29"/>
      <c r="GV149" s="56" t="str">
        <f t="shared" si="144"/>
        <v>,</v>
      </c>
      <c r="GW149" s="59" t="str">
        <f t="shared" si="142"/>
        <v>,</v>
      </c>
      <c r="GX149" s="29">
        <v>144</v>
      </c>
      <c r="GY149" s="5"/>
      <c r="GZ149" s="87" t="str">
        <f t="shared" si="119"/>
        <v/>
      </c>
      <c r="HA149" s="101" t="str">
        <v>0,0,0,0</v>
      </c>
      <c r="HB149" s="56">
        <f t="shared" si="113"/>
        <v>2</v>
      </c>
      <c r="HC149" s="56">
        <f t="shared" si="114"/>
        <v>4</v>
      </c>
      <c r="HD149" s="55">
        <f t="shared" si="125"/>
        <v>99999</v>
      </c>
      <c r="HE149" s="219">
        <f t="shared" si="128"/>
        <v>99999</v>
      </c>
      <c r="HF149" s="55">
        <f t="shared" si="129"/>
        <v>99999</v>
      </c>
      <c r="HG149" s="108" t="str">
        <f t="shared" si="130"/>
        <v>NFS</v>
      </c>
      <c r="HH149" s="85">
        <f t="shared" si="131"/>
        <v>0</v>
      </c>
      <c r="HI149" s="106" t="str">
        <f t="shared" si="132"/>
        <v/>
      </c>
      <c r="HJ149" s="29">
        <v>144</v>
      </c>
      <c r="HK149" s="85" t="str">
        <f t="shared" si="126"/>
        <v/>
      </c>
      <c r="HL149" s="85" t="str">
        <f t="shared" si="143"/>
        <v/>
      </c>
      <c r="HM149" s="55" t="str" cm="1">
        <f t="array" ref="HM149">IF(HJ149&lt;=$HH$1-1,IF(HK149&lt;&gt;HK148,INDEX($M$6:$GP$190,1,HL149+1),INDEX($M$6:$GP$190,MIN(HL149,HL148)+1,MAX(HL149,HL148)+1))+IF(HK149&lt;&gt;HK150,INDEX($M$6:$GP$190,1,HL149+1),0),"")</f>
        <v/>
      </c>
      <c r="HN149" s="29" t="str">
        <f>IF(HJ149&lt;=$HH$1-1,ROUND(#REF!,3)&amp;","&amp;#REF!,"")</f>
        <v/>
      </c>
      <c r="HO149" s="40"/>
      <c r="HP149" s="40"/>
      <c r="HQ149" s="40"/>
      <c r="HR149" s="40"/>
      <c r="HU149" s="75">
        <v>144</v>
      </c>
      <c r="HV149" s="77" t="str">
        <f t="shared" si="120"/>
        <v/>
      </c>
      <c r="HW149" s="78" t="str">
        <f t="shared" si="121"/>
        <v/>
      </c>
      <c r="HX149" s="88" t="str">
        <f t="shared" si="133"/>
        <v/>
      </c>
      <c r="HY149" s="68" t="str">
        <v>0,0,0,1</v>
      </c>
      <c r="HZ149" s="75">
        <f t="shared" si="115"/>
        <v>2</v>
      </c>
      <c r="IA149" s="75">
        <f t="shared" si="116"/>
        <v>4</v>
      </c>
      <c r="IB149" s="75">
        <f t="shared" ref="IB149:IB181" si="149">_xlfn.NUMBERVALUE(IF(AND(HU149&lt;&gt;$HV$3,HU149&lt;=$HP$4),_xlfn.NUMBERVALUE(MID(HY149,1,HZ149-1)),99999))</f>
        <v>99999</v>
      </c>
      <c r="IC149" s="143">
        <f t="shared" si="134"/>
        <v>99999</v>
      </c>
      <c r="ID149" s="75">
        <f t="shared" si="145"/>
        <v>99999</v>
      </c>
      <c r="IE149" s="76">
        <f t="shared" si="135"/>
        <v>99999</v>
      </c>
      <c r="IF149" s="86">
        <f t="shared" si="122"/>
        <v>99999</v>
      </c>
      <c r="IG149" s="88">
        <f t="shared" si="146"/>
        <v>99999</v>
      </c>
      <c r="IH149" s="30">
        <f t="shared" si="136"/>
        <v>99999</v>
      </c>
      <c r="II149" s="55">
        <f t="shared" si="137"/>
        <v>99999</v>
      </c>
      <c r="IJ149" s="133" t="str">
        <f t="shared" si="124"/>
        <v>-</v>
      </c>
      <c r="IL149" s="146"/>
      <c r="IM149" s="146"/>
      <c r="IN149" s="146"/>
      <c r="IO149" s="141">
        <f t="shared" si="117"/>
        <v>99999</v>
      </c>
      <c r="IP149" s="75">
        <f t="shared" si="118"/>
        <v>99999</v>
      </c>
      <c r="IQ149" s="387" t="str">
        <f t="shared" ref="IQ149:IQ182" si="150">IF(IO149=99999,"-", IF($HV$3&lt;&gt;IO149,IQ149, $HW$4))</f>
        <v>-</v>
      </c>
      <c r="IR149" s="142">
        <f t="shared" si="138"/>
        <v>999999</v>
      </c>
      <c r="IS149" s="146"/>
      <c r="IT149" s="389"/>
      <c r="IU149" s="389"/>
      <c r="IV149" s="146"/>
      <c r="IW149" s="7">
        <v>144</v>
      </c>
      <c r="IX149" s="1" t="str">
        <f t="shared" si="139"/>
        <v/>
      </c>
      <c r="IY149" s="7" t="str">
        <f t="shared" si="140"/>
        <v/>
      </c>
      <c r="IZ149" s="223" t="str" cm="1">
        <f t="array" ref="IZ149">IF(IW149&lt;=$HH$1-1,
IF(IX149&lt;&gt;IX148,
INDEX($M$6:$GP$190,1,IY149+1),INDEX($M$6:$GP$190,MIN(IY149,IY148)+1,MAX(IY149,IY148)+1))+IF(IX149&lt;&gt;IX150,INDEX($M$6:$GP$190,1,IY149+1),0),"")</f>
        <v/>
      </c>
      <c r="JA149" s="7" t="str">
        <f t="shared" si="141"/>
        <v/>
      </c>
    </row>
    <row r="150" spans="1:261" ht="15" x14ac:dyDescent="0.2">
      <c r="A150" s="216"/>
      <c r="B150" s="1">
        <v>145</v>
      </c>
      <c r="C150" s="188">
        <f t="shared" si="127"/>
        <v>0</v>
      </c>
      <c r="K150" s="7"/>
      <c r="L150" s="291">
        <v>144</v>
      </c>
      <c r="EY150" s="1"/>
      <c r="EZ150" s="31"/>
      <c r="FA150" s="31" t="s">
        <v>11</v>
      </c>
      <c r="FB150" s="183">
        <v>99999</v>
      </c>
      <c r="FC150" s="183">
        <v>99999</v>
      </c>
      <c r="FD150" s="183">
        <v>99999</v>
      </c>
      <c r="FE150" s="183">
        <v>99999</v>
      </c>
      <c r="FF150" s="183">
        <v>99999</v>
      </c>
      <c r="FG150" s="183">
        <v>99999</v>
      </c>
      <c r="FH150" s="183">
        <v>99999</v>
      </c>
      <c r="FI150" s="183">
        <v>99999</v>
      </c>
      <c r="FJ150" s="183">
        <v>99999</v>
      </c>
      <c r="FK150" s="183">
        <v>99999</v>
      </c>
      <c r="FL150" s="183">
        <v>99999</v>
      </c>
      <c r="FM150" s="183">
        <v>99999</v>
      </c>
      <c r="FN150" s="183">
        <v>99999</v>
      </c>
      <c r="FO150" s="183">
        <v>99999</v>
      </c>
      <c r="FP150" s="183">
        <v>99999</v>
      </c>
      <c r="FQ150" s="183">
        <v>99999</v>
      </c>
      <c r="FR150" s="183">
        <v>99999</v>
      </c>
      <c r="FS150" s="183">
        <v>99999</v>
      </c>
      <c r="FT150" s="183">
        <v>99999</v>
      </c>
      <c r="FU150" s="183">
        <v>99999</v>
      </c>
      <c r="FV150" s="183">
        <v>99999</v>
      </c>
      <c r="FW150" s="183">
        <v>99999</v>
      </c>
      <c r="FX150" s="183">
        <v>99999</v>
      </c>
      <c r="FY150" s="183">
        <v>99999</v>
      </c>
      <c r="FZ150" s="183">
        <v>99999</v>
      </c>
      <c r="GA150" s="183">
        <v>99999</v>
      </c>
      <c r="GB150" s="183">
        <v>99999</v>
      </c>
      <c r="GC150" s="183">
        <v>99999</v>
      </c>
      <c r="GD150" s="183">
        <v>99999</v>
      </c>
      <c r="GE150" s="183">
        <v>99999</v>
      </c>
      <c r="GF150" s="183">
        <v>99999</v>
      </c>
      <c r="GG150" s="183">
        <v>99999</v>
      </c>
      <c r="GH150" s="183">
        <v>99999</v>
      </c>
      <c r="GI150" s="132">
        <v>99999</v>
      </c>
      <c r="GJ150" s="132">
        <v>99999</v>
      </c>
      <c r="GK150" s="132">
        <v>99999</v>
      </c>
      <c r="GL150" s="132">
        <v>99999</v>
      </c>
      <c r="GM150" s="132">
        <v>99999</v>
      </c>
      <c r="GN150" s="132">
        <v>99999</v>
      </c>
      <c r="GO150" s="132">
        <v>99999</v>
      </c>
      <c r="GP150" s="132">
        <v>99999</v>
      </c>
      <c r="GQ150" s="28">
        <v>144</v>
      </c>
      <c r="GR150" s="128"/>
      <c r="GS150" s="55" t="str">
        <f t="shared" si="147"/>
        <v>NFS</v>
      </c>
      <c r="GT150" s="55" t="str">
        <f t="shared" si="148"/>
        <v/>
      </c>
      <c r="GU150" s="29"/>
      <c r="GV150" s="56" t="str">
        <f t="shared" si="144"/>
        <v>,</v>
      </c>
      <c r="GW150" s="59" t="str">
        <f t="shared" si="142"/>
        <v>,</v>
      </c>
      <c r="GX150" s="29">
        <v>145</v>
      </c>
      <c r="GY150" s="5"/>
      <c r="GZ150" s="87" t="str">
        <f t="shared" si="119"/>
        <v/>
      </c>
      <c r="HA150" s="101" t="str">
        <v>0,0,0,0</v>
      </c>
      <c r="HB150" s="56">
        <f t="shared" si="113"/>
        <v>2</v>
      </c>
      <c r="HC150" s="56">
        <f t="shared" si="114"/>
        <v>4</v>
      </c>
      <c r="HD150" s="55">
        <f t="shared" si="125"/>
        <v>99999</v>
      </c>
      <c r="HE150" s="219">
        <f t="shared" si="128"/>
        <v>99999</v>
      </c>
      <c r="HF150" s="55">
        <f t="shared" si="129"/>
        <v>99999</v>
      </c>
      <c r="HG150" s="108" t="str">
        <f t="shared" si="130"/>
        <v>NFS</v>
      </c>
      <c r="HH150" s="85">
        <f t="shared" si="131"/>
        <v>0</v>
      </c>
      <c r="HI150" s="106" t="str">
        <f t="shared" si="132"/>
        <v/>
      </c>
      <c r="HJ150" s="29">
        <v>145</v>
      </c>
      <c r="HK150" s="85" t="str">
        <f t="shared" si="126"/>
        <v/>
      </c>
      <c r="HL150" s="85" t="str">
        <f t="shared" si="143"/>
        <v/>
      </c>
      <c r="HM150" s="55" t="str" cm="1">
        <f t="array" ref="HM150">IF(HJ150&lt;=$HH$1-1,IF(HK150&lt;&gt;HK149,INDEX($M$6:$GP$190,1,HL150+1),INDEX($M$6:$GP$190,MIN(HL150,HL149)+1,MAX(HL150,HL149)+1))+IF(HK150&lt;&gt;HK151,INDEX($M$6:$GP$190,1,HL150+1),0),"")</f>
        <v/>
      </c>
      <c r="HN150" s="29" t="str">
        <f>IF(HJ150&lt;=$HH$1-1,ROUND(#REF!,3)&amp;","&amp;#REF!,"")</f>
        <v/>
      </c>
      <c r="HO150" s="40"/>
      <c r="HP150" s="40"/>
      <c r="HQ150" s="40"/>
      <c r="HR150" s="40"/>
      <c r="HU150" s="75">
        <v>145</v>
      </c>
      <c r="HV150" s="77" t="str">
        <f t="shared" si="120"/>
        <v/>
      </c>
      <c r="HW150" s="78" t="str">
        <f t="shared" si="121"/>
        <v/>
      </c>
      <c r="HX150" s="88" t="str">
        <f t="shared" si="133"/>
        <v/>
      </c>
      <c r="HY150" s="68" t="str">
        <v>0,0,0,1</v>
      </c>
      <c r="HZ150" s="75">
        <f t="shared" si="115"/>
        <v>2</v>
      </c>
      <c r="IA150" s="75">
        <f t="shared" si="116"/>
        <v>4</v>
      </c>
      <c r="IB150" s="75">
        <f t="shared" si="149"/>
        <v>99999</v>
      </c>
      <c r="IC150" s="143">
        <f t="shared" si="134"/>
        <v>99999</v>
      </c>
      <c r="ID150" s="75">
        <f t="shared" si="145"/>
        <v>99999</v>
      </c>
      <c r="IE150" s="76">
        <f t="shared" si="135"/>
        <v>99999</v>
      </c>
      <c r="IF150" s="86">
        <f t="shared" si="122"/>
        <v>99999</v>
      </c>
      <c r="IG150" s="88">
        <f t="shared" si="146"/>
        <v>99999</v>
      </c>
      <c r="IH150" s="30">
        <f t="shared" si="136"/>
        <v>99999</v>
      </c>
      <c r="II150" s="55">
        <f t="shared" si="137"/>
        <v>99999</v>
      </c>
      <c r="IJ150" s="133" t="str">
        <f t="shared" si="124"/>
        <v>-</v>
      </c>
      <c r="IL150" s="146"/>
      <c r="IM150" s="146"/>
      <c r="IN150" s="146"/>
      <c r="IO150" s="141">
        <f t="shared" si="117"/>
        <v>99999</v>
      </c>
      <c r="IP150" s="75">
        <f t="shared" si="118"/>
        <v>99999</v>
      </c>
      <c r="IQ150" s="387" t="str">
        <f t="shared" si="150"/>
        <v>-</v>
      </c>
      <c r="IR150" s="142">
        <f t="shared" si="138"/>
        <v>999999</v>
      </c>
      <c r="IS150" s="146"/>
      <c r="IT150" s="389"/>
      <c r="IU150" s="389"/>
      <c r="IV150" s="146"/>
      <c r="IW150" s="7">
        <v>145</v>
      </c>
      <c r="IX150" s="1" t="str">
        <f t="shared" si="139"/>
        <v/>
      </c>
      <c r="IY150" s="7" t="str">
        <f t="shared" si="140"/>
        <v/>
      </c>
      <c r="IZ150" s="223" t="str" cm="1">
        <f t="array" ref="IZ150">IF(IW150&lt;=$HH$1-1,
IF(IX150&lt;&gt;IX149,
INDEX($M$6:$GP$190,1,IY150+1),INDEX($M$6:$GP$190,MIN(IY150,IY149)+1,MAX(IY150,IY149)+1))+IF(IX150&lt;&gt;IX151,INDEX($M$6:$GP$190,1,IY150+1),0),"")</f>
        <v/>
      </c>
      <c r="JA150" s="7" t="str">
        <f t="shared" si="141"/>
        <v/>
      </c>
    </row>
    <row r="151" spans="1:261" ht="15" x14ac:dyDescent="0.2">
      <c r="A151" s="216"/>
      <c r="B151" s="1">
        <v>146</v>
      </c>
      <c r="C151" s="188">
        <f t="shared" si="127"/>
        <v>0</v>
      </c>
      <c r="K151" s="7"/>
      <c r="L151" s="291">
        <v>145</v>
      </c>
      <c r="EY151" s="1"/>
      <c r="EZ151" s="1"/>
      <c r="FA151" s="31"/>
      <c r="FB151" s="31" t="s">
        <v>11</v>
      </c>
      <c r="FC151" s="183">
        <v>99999</v>
      </c>
      <c r="FD151" s="183">
        <v>99999</v>
      </c>
      <c r="FE151" s="183">
        <v>99999</v>
      </c>
      <c r="FF151" s="183">
        <v>99999</v>
      </c>
      <c r="FG151" s="183">
        <v>99999</v>
      </c>
      <c r="FH151" s="183">
        <v>99999</v>
      </c>
      <c r="FI151" s="183">
        <v>99999</v>
      </c>
      <c r="FJ151" s="183">
        <v>99999</v>
      </c>
      <c r="FK151" s="183">
        <v>99999</v>
      </c>
      <c r="FL151" s="183">
        <v>99999</v>
      </c>
      <c r="FM151" s="183">
        <v>99999</v>
      </c>
      <c r="FN151" s="183">
        <v>99999</v>
      </c>
      <c r="FO151" s="183">
        <v>99999</v>
      </c>
      <c r="FP151" s="183">
        <v>99999</v>
      </c>
      <c r="FQ151" s="183">
        <v>99999</v>
      </c>
      <c r="FR151" s="183">
        <v>99999</v>
      </c>
      <c r="FS151" s="183">
        <v>99999</v>
      </c>
      <c r="FT151" s="183">
        <v>99999</v>
      </c>
      <c r="FU151" s="183">
        <v>99999</v>
      </c>
      <c r="FV151" s="183">
        <v>99999</v>
      </c>
      <c r="FW151" s="183">
        <v>99999</v>
      </c>
      <c r="FX151" s="183">
        <v>99999</v>
      </c>
      <c r="FY151" s="183">
        <v>99999</v>
      </c>
      <c r="FZ151" s="183">
        <v>99999</v>
      </c>
      <c r="GA151" s="183">
        <v>99999</v>
      </c>
      <c r="GB151" s="183">
        <v>99999</v>
      </c>
      <c r="GC151" s="183">
        <v>99999</v>
      </c>
      <c r="GD151" s="183">
        <v>99999</v>
      </c>
      <c r="GE151" s="183">
        <v>99999</v>
      </c>
      <c r="GF151" s="183">
        <v>99999</v>
      </c>
      <c r="GG151" s="183">
        <v>99999</v>
      </c>
      <c r="GH151" s="183">
        <v>99999</v>
      </c>
      <c r="GI151" s="132">
        <v>99999</v>
      </c>
      <c r="GJ151" s="132">
        <v>99999</v>
      </c>
      <c r="GK151" s="132">
        <v>99999</v>
      </c>
      <c r="GL151" s="132">
        <v>99999</v>
      </c>
      <c r="GM151" s="132">
        <v>99999</v>
      </c>
      <c r="GN151" s="132">
        <v>99999</v>
      </c>
      <c r="GO151" s="132">
        <v>99999</v>
      </c>
      <c r="GP151" s="132">
        <v>99999</v>
      </c>
      <c r="GQ151" s="28">
        <v>145</v>
      </c>
      <c r="GR151" s="128"/>
      <c r="GS151" s="55" t="str">
        <f t="shared" si="147"/>
        <v>NFS</v>
      </c>
      <c r="GT151" s="55" t="str">
        <f t="shared" si="148"/>
        <v/>
      </c>
      <c r="GU151" s="29"/>
      <c r="GV151" s="56" t="str">
        <f t="shared" si="144"/>
        <v>,</v>
      </c>
      <c r="GW151" s="59" t="str">
        <f t="shared" si="142"/>
        <v>,</v>
      </c>
      <c r="GX151" s="29">
        <v>146</v>
      </c>
      <c r="GY151" s="5"/>
      <c r="GZ151" s="87" t="str">
        <f t="shared" si="119"/>
        <v/>
      </c>
      <c r="HA151" s="101" t="str">
        <v>0,0,0,0</v>
      </c>
      <c r="HB151" s="56">
        <f t="shared" si="113"/>
        <v>2</v>
      </c>
      <c r="HC151" s="56">
        <f t="shared" si="114"/>
        <v>4</v>
      </c>
      <c r="HD151" s="55">
        <f t="shared" si="125"/>
        <v>99999</v>
      </c>
      <c r="HE151" s="219">
        <f t="shared" si="128"/>
        <v>99999</v>
      </c>
      <c r="HF151" s="55">
        <f t="shared" si="129"/>
        <v>99999</v>
      </c>
      <c r="HG151" s="108" t="str">
        <f t="shared" si="130"/>
        <v>NFS</v>
      </c>
      <c r="HH151" s="85">
        <f t="shared" si="131"/>
        <v>0</v>
      </c>
      <c r="HI151" s="106" t="str">
        <f t="shared" si="132"/>
        <v/>
      </c>
      <c r="HJ151" s="29">
        <v>146</v>
      </c>
      <c r="HK151" s="85" t="str">
        <f t="shared" si="126"/>
        <v/>
      </c>
      <c r="HL151" s="85" t="str">
        <f t="shared" si="143"/>
        <v/>
      </c>
      <c r="HM151" s="55" t="str" cm="1">
        <f t="array" ref="HM151">IF(HJ151&lt;=$HH$1-1,IF(HK151&lt;&gt;HK150,INDEX($M$6:$GP$190,1,HL151+1),INDEX($M$6:$GP$190,MIN(HL151,HL150)+1,MAX(HL151,HL150)+1))+IF(HK151&lt;&gt;HK152,INDEX($M$6:$GP$190,1,HL151+1),0),"")</f>
        <v/>
      </c>
      <c r="HN151" s="29" t="str">
        <f>IF(HJ151&lt;=$HH$1-1,ROUND(#REF!,3)&amp;","&amp;#REF!,"")</f>
        <v/>
      </c>
      <c r="HO151" s="40"/>
      <c r="HP151" s="40"/>
      <c r="HQ151" s="40"/>
      <c r="HR151" s="40"/>
      <c r="HU151" s="75">
        <v>146</v>
      </c>
      <c r="HV151" s="77" t="str">
        <f t="shared" si="120"/>
        <v/>
      </c>
      <c r="HW151" s="78" t="str">
        <f t="shared" si="121"/>
        <v/>
      </c>
      <c r="HX151" s="88" t="str">
        <f t="shared" si="133"/>
        <v/>
      </c>
      <c r="HY151" s="68" t="str">
        <v>0,0,0,1</v>
      </c>
      <c r="HZ151" s="75">
        <f t="shared" si="115"/>
        <v>2</v>
      </c>
      <c r="IA151" s="75">
        <f t="shared" si="116"/>
        <v>4</v>
      </c>
      <c r="IB151" s="75">
        <f t="shared" si="149"/>
        <v>99999</v>
      </c>
      <c r="IC151" s="143">
        <f t="shared" si="134"/>
        <v>99999</v>
      </c>
      <c r="ID151" s="75">
        <f t="shared" si="145"/>
        <v>99999</v>
      </c>
      <c r="IE151" s="76">
        <f t="shared" si="135"/>
        <v>99999</v>
      </c>
      <c r="IF151" s="86">
        <f t="shared" si="122"/>
        <v>99999</v>
      </c>
      <c r="IG151" s="88">
        <f t="shared" si="146"/>
        <v>99999</v>
      </c>
      <c r="IH151" s="30">
        <f t="shared" si="136"/>
        <v>99999</v>
      </c>
      <c r="II151" s="55">
        <f t="shared" si="137"/>
        <v>99999</v>
      </c>
      <c r="IJ151" s="133" t="str">
        <f t="shared" si="124"/>
        <v>-</v>
      </c>
      <c r="IL151" s="146"/>
      <c r="IM151" s="146"/>
      <c r="IN151" s="146"/>
      <c r="IO151" s="141">
        <f t="shared" si="117"/>
        <v>99999</v>
      </c>
      <c r="IP151" s="75">
        <f t="shared" si="118"/>
        <v>99999</v>
      </c>
      <c r="IQ151" s="387" t="str">
        <f t="shared" si="150"/>
        <v>-</v>
      </c>
      <c r="IR151" s="142">
        <f t="shared" si="138"/>
        <v>999999</v>
      </c>
      <c r="IS151" s="146"/>
      <c r="IT151" s="389"/>
      <c r="IU151" s="389"/>
      <c r="IV151" s="146"/>
      <c r="IW151" s="7">
        <v>146</v>
      </c>
      <c r="IX151" s="1" t="str">
        <f t="shared" si="139"/>
        <v/>
      </c>
      <c r="IY151" s="7" t="str">
        <f t="shared" si="140"/>
        <v/>
      </c>
      <c r="IZ151" s="223" t="str" cm="1">
        <f t="array" ref="IZ151">IF(IW151&lt;=$HH$1-1,
IF(IX151&lt;&gt;IX150,
INDEX($M$6:$GP$190,1,IY151+1),INDEX($M$6:$GP$190,MIN(IY151,IY150)+1,MAX(IY151,IY150)+1))+IF(IX151&lt;&gt;IX152,INDEX($M$6:$GP$190,1,IY151+1),0),"")</f>
        <v/>
      </c>
      <c r="JA151" s="7" t="str">
        <f t="shared" si="141"/>
        <v/>
      </c>
    </row>
    <row r="152" spans="1:261" ht="15" x14ac:dyDescent="0.2">
      <c r="A152" s="216"/>
      <c r="B152" s="1">
        <v>147</v>
      </c>
      <c r="C152" s="188">
        <f t="shared" si="127"/>
        <v>0</v>
      </c>
      <c r="K152" s="7"/>
      <c r="L152" s="291">
        <v>146</v>
      </c>
      <c r="EY152" s="1"/>
      <c r="EZ152" s="1"/>
      <c r="FA152" s="1"/>
      <c r="FB152" s="31"/>
      <c r="FC152" s="31" t="s">
        <v>11</v>
      </c>
      <c r="FD152" s="183">
        <v>99999</v>
      </c>
      <c r="FE152" s="183">
        <v>99999</v>
      </c>
      <c r="FF152" s="183">
        <v>99999</v>
      </c>
      <c r="FG152" s="183">
        <v>99999</v>
      </c>
      <c r="FH152" s="183">
        <v>99999</v>
      </c>
      <c r="FI152" s="183">
        <v>99999</v>
      </c>
      <c r="FJ152" s="183">
        <v>99999</v>
      </c>
      <c r="FK152" s="183">
        <v>99999</v>
      </c>
      <c r="FL152" s="183">
        <v>99999</v>
      </c>
      <c r="FM152" s="183">
        <v>99999</v>
      </c>
      <c r="FN152" s="183">
        <v>99999</v>
      </c>
      <c r="FO152" s="183">
        <v>99999</v>
      </c>
      <c r="FP152" s="183">
        <v>99999</v>
      </c>
      <c r="FQ152" s="183">
        <v>99999</v>
      </c>
      <c r="FR152" s="183">
        <v>99999</v>
      </c>
      <c r="FS152" s="183">
        <v>99999</v>
      </c>
      <c r="FT152" s="183">
        <v>99999</v>
      </c>
      <c r="FU152" s="183">
        <v>99999</v>
      </c>
      <c r="FV152" s="183">
        <v>99999</v>
      </c>
      <c r="FW152" s="183">
        <v>99999</v>
      </c>
      <c r="FX152" s="183">
        <v>99999</v>
      </c>
      <c r="FY152" s="183">
        <v>99999</v>
      </c>
      <c r="FZ152" s="183">
        <v>99999</v>
      </c>
      <c r="GA152" s="183">
        <v>99999</v>
      </c>
      <c r="GB152" s="183">
        <v>99999</v>
      </c>
      <c r="GC152" s="183">
        <v>99999</v>
      </c>
      <c r="GD152" s="183">
        <v>99999</v>
      </c>
      <c r="GE152" s="183">
        <v>99999</v>
      </c>
      <c r="GF152" s="183">
        <v>99999</v>
      </c>
      <c r="GG152" s="183">
        <v>99999</v>
      </c>
      <c r="GH152" s="183">
        <v>99999</v>
      </c>
      <c r="GI152" s="132">
        <v>99999</v>
      </c>
      <c r="GJ152" s="132">
        <v>99999</v>
      </c>
      <c r="GK152" s="132">
        <v>99999</v>
      </c>
      <c r="GL152" s="132">
        <v>99999</v>
      </c>
      <c r="GM152" s="132">
        <v>99999</v>
      </c>
      <c r="GN152" s="132">
        <v>99999</v>
      </c>
      <c r="GO152" s="132">
        <v>99999</v>
      </c>
      <c r="GP152" s="132">
        <v>99999</v>
      </c>
      <c r="GQ152" s="28">
        <v>146</v>
      </c>
      <c r="GR152" s="128"/>
      <c r="GS152" s="55" t="str">
        <f t="shared" si="147"/>
        <v>NFS</v>
      </c>
      <c r="GT152" s="55" t="str">
        <f t="shared" si="148"/>
        <v/>
      </c>
      <c r="GU152" s="29"/>
      <c r="GV152" s="56" t="str">
        <f t="shared" si="144"/>
        <v>,</v>
      </c>
      <c r="GW152" s="59" t="str">
        <f t="shared" si="142"/>
        <v>,</v>
      </c>
      <c r="GX152" s="29">
        <v>147</v>
      </c>
      <c r="GY152" s="5"/>
      <c r="GZ152" s="87" t="str">
        <f t="shared" si="119"/>
        <v/>
      </c>
      <c r="HA152" s="101" t="str">
        <v>0,0,0,0</v>
      </c>
      <c r="HB152" s="56">
        <f t="shared" si="113"/>
        <v>2</v>
      </c>
      <c r="HC152" s="56">
        <f t="shared" si="114"/>
        <v>4</v>
      </c>
      <c r="HD152" s="55">
        <f t="shared" si="125"/>
        <v>99999</v>
      </c>
      <c r="HE152" s="219">
        <f t="shared" si="128"/>
        <v>99999</v>
      </c>
      <c r="HF152" s="55">
        <f t="shared" si="129"/>
        <v>99999</v>
      </c>
      <c r="HG152" s="108" t="str">
        <f t="shared" si="130"/>
        <v>NFS</v>
      </c>
      <c r="HH152" s="85">
        <f t="shared" si="131"/>
        <v>0</v>
      </c>
      <c r="HI152" s="106" t="str">
        <f t="shared" si="132"/>
        <v/>
      </c>
      <c r="HJ152" s="29">
        <v>147</v>
      </c>
      <c r="HK152" s="85" t="str">
        <f t="shared" si="126"/>
        <v/>
      </c>
      <c r="HL152" s="85" t="str">
        <f t="shared" si="143"/>
        <v/>
      </c>
      <c r="HM152" s="55" t="str" cm="1">
        <f t="array" ref="HM152">IF(HJ152&lt;=$HH$1-1,IF(HK152&lt;&gt;HK151,INDEX($M$6:$GP$190,1,HL152+1),INDEX($M$6:$GP$190,MIN(HL152,HL151)+1,MAX(HL152,HL151)+1))+IF(HK152&lt;&gt;HK153,INDEX($M$6:$GP$190,1,HL152+1),0),"")</f>
        <v/>
      </c>
      <c r="HN152" s="29" t="str">
        <f>IF(HJ152&lt;=$HH$1-1,ROUND(#REF!,3)&amp;","&amp;#REF!,"")</f>
        <v/>
      </c>
      <c r="HO152" s="40"/>
      <c r="HP152" s="40"/>
      <c r="HQ152" s="40"/>
      <c r="HR152" s="40"/>
      <c r="HU152" s="75">
        <v>147</v>
      </c>
      <c r="HV152" s="77" t="str">
        <f t="shared" si="120"/>
        <v/>
      </c>
      <c r="HW152" s="78" t="str">
        <f t="shared" si="121"/>
        <v/>
      </c>
      <c r="HX152" s="88" t="str">
        <f t="shared" si="133"/>
        <v/>
      </c>
      <c r="HY152" s="68" t="str">
        <v>0,0,0,1</v>
      </c>
      <c r="HZ152" s="75">
        <f t="shared" si="115"/>
        <v>2</v>
      </c>
      <c r="IA152" s="75">
        <f t="shared" si="116"/>
        <v>4</v>
      </c>
      <c r="IB152" s="75">
        <f t="shared" si="149"/>
        <v>99999</v>
      </c>
      <c r="IC152" s="143">
        <f t="shared" si="134"/>
        <v>99999</v>
      </c>
      <c r="ID152" s="75">
        <f t="shared" si="145"/>
        <v>99999</v>
      </c>
      <c r="IE152" s="76">
        <f t="shared" si="135"/>
        <v>99999</v>
      </c>
      <c r="IF152" s="86">
        <f t="shared" si="122"/>
        <v>99999</v>
      </c>
      <c r="IG152" s="88">
        <f t="shared" si="146"/>
        <v>99999</v>
      </c>
      <c r="IH152" s="30">
        <f t="shared" si="136"/>
        <v>99999</v>
      </c>
      <c r="II152" s="55">
        <f t="shared" si="137"/>
        <v>99999</v>
      </c>
      <c r="IJ152" s="133" t="str">
        <f t="shared" si="124"/>
        <v>-</v>
      </c>
      <c r="IL152" s="146"/>
      <c r="IM152" s="146"/>
      <c r="IN152" s="146"/>
      <c r="IO152" s="141">
        <f t="shared" si="117"/>
        <v>99999</v>
      </c>
      <c r="IP152" s="75">
        <f t="shared" si="118"/>
        <v>99999</v>
      </c>
      <c r="IQ152" s="387" t="str">
        <f t="shared" si="150"/>
        <v>-</v>
      </c>
      <c r="IR152" s="142">
        <f t="shared" si="138"/>
        <v>999999</v>
      </c>
      <c r="IS152" s="146"/>
      <c r="IT152" s="389"/>
      <c r="IU152" s="389"/>
      <c r="IV152" s="146"/>
      <c r="IW152" s="7">
        <v>147</v>
      </c>
      <c r="IX152" s="1" t="str">
        <f t="shared" si="139"/>
        <v/>
      </c>
      <c r="IY152" s="7" t="str">
        <f t="shared" si="140"/>
        <v/>
      </c>
      <c r="IZ152" s="223" t="str" cm="1">
        <f t="array" ref="IZ152">IF(IW152&lt;=$HH$1-1,
IF(IX152&lt;&gt;IX151,
INDEX($M$6:$GP$190,1,IY152+1),INDEX($M$6:$GP$190,MIN(IY152,IY151)+1,MAX(IY152,IY151)+1))+IF(IX152&lt;&gt;IX153,INDEX($M$6:$GP$190,1,IY152+1),0),"")</f>
        <v/>
      </c>
      <c r="JA152" s="7" t="str">
        <f t="shared" si="141"/>
        <v/>
      </c>
    </row>
    <row r="153" spans="1:261" ht="15" x14ac:dyDescent="0.2">
      <c r="A153" s="216"/>
      <c r="B153" s="1">
        <v>148</v>
      </c>
      <c r="C153" s="188">
        <f t="shared" si="127"/>
        <v>0</v>
      </c>
      <c r="K153" s="7"/>
      <c r="L153" s="291">
        <v>147</v>
      </c>
      <c r="EY153" s="1"/>
      <c r="EZ153" s="1"/>
      <c r="FA153" s="1"/>
      <c r="FB153" s="1"/>
      <c r="FC153" s="31"/>
      <c r="FD153" s="31" t="s">
        <v>11</v>
      </c>
      <c r="FE153" s="183">
        <v>99999</v>
      </c>
      <c r="FF153" s="183">
        <v>99999</v>
      </c>
      <c r="FG153" s="183">
        <v>99999</v>
      </c>
      <c r="FH153" s="183">
        <v>99999</v>
      </c>
      <c r="FI153" s="183">
        <v>99999</v>
      </c>
      <c r="FJ153" s="183">
        <v>99999</v>
      </c>
      <c r="FK153" s="183">
        <v>99999</v>
      </c>
      <c r="FL153" s="183">
        <v>99999</v>
      </c>
      <c r="FM153" s="183">
        <v>99999</v>
      </c>
      <c r="FN153" s="183">
        <v>99999</v>
      </c>
      <c r="FO153" s="183">
        <v>99999</v>
      </c>
      <c r="FP153" s="183">
        <v>99999</v>
      </c>
      <c r="FQ153" s="183">
        <v>99999</v>
      </c>
      <c r="FR153" s="183">
        <v>99999</v>
      </c>
      <c r="FS153" s="183">
        <v>99999</v>
      </c>
      <c r="FT153" s="183">
        <v>99999</v>
      </c>
      <c r="FU153" s="183">
        <v>99999</v>
      </c>
      <c r="FV153" s="183">
        <v>99999</v>
      </c>
      <c r="FW153" s="183">
        <v>99999</v>
      </c>
      <c r="FX153" s="183">
        <v>99999</v>
      </c>
      <c r="FY153" s="183">
        <v>99999</v>
      </c>
      <c r="FZ153" s="183">
        <v>99999</v>
      </c>
      <c r="GA153" s="183">
        <v>99999</v>
      </c>
      <c r="GB153" s="183">
        <v>99999</v>
      </c>
      <c r="GC153" s="183">
        <v>99999</v>
      </c>
      <c r="GD153" s="183">
        <v>99999</v>
      </c>
      <c r="GE153" s="183">
        <v>99999</v>
      </c>
      <c r="GF153" s="183">
        <v>99999</v>
      </c>
      <c r="GG153" s="183">
        <v>99999</v>
      </c>
      <c r="GH153" s="183">
        <v>99999</v>
      </c>
      <c r="GI153" s="132">
        <v>99999</v>
      </c>
      <c r="GJ153" s="132">
        <v>99999</v>
      </c>
      <c r="GK153" s="132">
        <v>99999</v>
      </c>
      <c r="GL153" s="132">
        <v>99999</v>
      </c>
      <c r="GM153" s="132">
        <v>99999</v>
      </c>
      <c r="GN153" s="132">
        <v>99999</v>
      </c>
      <c r="GO153" s="132">
        <v>99999</v>
      </c>
      <c r="GP153" s="132">
        <v>99999</v>
      </c>
      <c r="GQ153" s="28">
        <v>147</v>
      </c>
      <c r="GR153" s="128"/>
      <c r="GS153" s="55" t="str">
        <f t="shared" si="147"/>
        <v>NFS</v>
      </c>
      <c r="GT153" s="55" t="str">
        <f t="shared" si="148"/>
        <v/>
      </c>
      <c r="GU153" s="29"/>
      <c r="GV153" s="56" t="str">
        <f t="shared" si="144"/>
        <v>,</v>
      </c>
      <c r="GW153" s="59" t="str">
        <f t="shared" si="142"/>
        <v>,</v>
      </c>
      <c r="GX153" s="29">
        <v>148</v>
      </c>
      <c r="GY153" s="5"/>
      <c r="GZ153" s="87" t="str">
        <f t="shared" si="119"/>
        <v/>
      </c>
      <c r="HA153" s="101" t="str">
        <v>0,0,0,0</v>
      </c>
      <c r="HB153" s="56">
        <f t="shared" si="113"/>
        <v>2</v>
      </c>
      <c r="HC153" s="56">
        <f t="shared" si="114"/>
        <v>4</v>
      </c>
      <c r="HD153" s="55">
        <f t="shared" si="125"/>
        <v>99999</v>
      </c>
      <c r="HE153" s="219">
        <f t="shared" si="128"/>
        <v>99999</v>
      </c>
      <c r="HF153" s="55">
        <f t="shared" si="129"/>
        <v>99999</v>
      </c>
      <c r="HG153" s="108" t="str">
        <f t="shared" si="130"/>
        <v>NFS</v>
      </c>
      <c r="HH153" s="85">
        <f t="shared" si="131"/>
        <v>0</v>
      </c>
      <c r="HI153" s="106" t="str">
        <f t="shared" si="132"/>
        <v/>
      </c>
      <c r="HJ153" s="29">
        <v>148</v>
      </c>
      <c r="HK153" s="85" t="str">
        <f t="shared" si="126"/>
        <v/>
      </c>
      <c r="HL153" s="85" t="str">
        <f t="shared" si="143"/>
        <v/>
      </c>
      <c r="HM153" s="55" t="str" cm="1">
        <f t="array" ref="HM153">IF(HJ153&lt;=$HH$1-1,IF(HK153&lt;&gt;HK152,INDEX($M$6:$GP$190,1,HL153+1),INDEX($M$6:$GP$190,MIN(HL153,HL152)+1,MAX(HL153,HL152)+1))+IF(HK153&lt;&gt;HK154,INDEX($M$6:$GP$190,1,HL153+1),0),"")</f>
        <v/>
      </c>
      <c r="HN153" s="29" t="str">
        <f>IF(HJ153&lt;=$HH$1-1,ROUND(#REF!,3)&amp;","&amp;#REF!,"")</f>
        <v/>
      </c>
      <c r="HO153" s="40"/>
      <c r="HP153" s="40"/>
      <c r="HQ153" s="40"/>
      <c r="HR153" s="40"/>
      <c r="HU153" s="75">
        <v>148</v>
      </c>
      <c r="HV153" s="77" t="str">
        <f t="shared" si="120"/>
        <v/>
      </c>
      <c r="HW153" s="78" t="str">
        <f t="shared" si="121"/>
        <v/>
      </c>
      <c r="HX153" s="88" t="str">
        <f t="shared" si="133"/>
        <v/>
      </c>
      <c r="HY153" s="68" t="str">
        <v>0,0,0,1</v>
      </c>
      <c r="HZ153" s="75">
        <f t="shared" si="115"/>
        <v>2</v>
      </c>
      <c r="IA153" s="75">
        <f t="shared" si="116"/>
        <v>4</v>
      </c>
      <c r="IB153" s="75">
        <f t="shared" si="149"/>
        <v>99999</v>
      </c>
      <c r="IC153" s="143">
        <f t="shared" si="134"/>
        <v>99999</v>
      </c>
      <c r="ID153" s="75">
        <f t="shared" si="145"/>
        <v>99999</v>
      </c>
      <c r="IE153" s="76">
        <f t="shared" si="135"/>
        <v>99999</v>
      </c>
      <c r="IF153" s="86">
        <f t="shared" si="122"/>
        <v>99999</v>
      </c>
      <c r="IG153" s="88">
        <f t="shared" si="146"/>
        <v>99999</v>
      </c>
      <c r="IH153" s="30">
        <f t="shared" si="136"/>
        <v>99999</v>
      </c>
      <c r="II153" s="55">
        <f t="shared" si="137"/>
        <v>99999</v>
      </c>
      <c r="IJ153" s="133" t="str">
        <f t="shared" si="124"/>
        <v>-</v>
      </c>
      <c r="IL153" s="146"/>
      <c r="IM153" s="146"/>
      <c r="IN153" s="146"/>
      <c r="IO153" s="141">
        <f t="shared" si="117"/>
        <v>99999</v>
      </c>
      <c r="IP153" s="75">
        <f t="shared" si="118"/>
        <v>99999</v>
      </c>
      <c r="IQ153" s="387" t="str">
        <f t="shared" si="150"/>
        <v>-</v>
      </c>
      <c r="IR153" s="142">
        <f t="shared" si="138"/>
        <v>999999</v>
      </c>
      <c r="IS153" s="146"/>
      <c r="IT153" s="389"/>
      <c r="IU153" s="389"/>
      <c r="IV153" s="146"/>
      <c r="IW153" s="7">
        <v>148</v>
      </c>
      <c r="IX153" s="1" t="str">
        <f t="shared" si="139"/>
        <v/>
      </c>
      <c r="IY153" s="7" t="str">
        <f t="shared" si="140"/>
        <v/>
      </c>
      <c r="IZ153" s="223" t="str" cm="1">
        <f t="array" ref="IZ153">IF(IW153&lt;=$HH$1-1,
IF(IX153&lt;&gt;IX152,
INDEX($M$6:$GP$190,1,IY153+1),INDEX($M$6:$GP$190,MIN(IY153,IY152)+1,MAX(IY153,IY152)+1))+IF(IX153&lt;&gt;IX154,INDEX($M$6:$GP$190,1,IY153+1),0),"")</f>
        <v/>
      </c>
      <c r="JA153" s="7" t="str">
        <f t="shared" si="141"/>
        <v/>
      </c>
    </row>
    <row r="154" spans="1:261" ht="15" x14ac:dyDescent="0.2">
      <c r="A154" s="216"/>
      <c r="B154" s="1">
        <v>149</v>
      </c>
      <c r="C154" s="188">
        <f t="shared" si="127"/>
        <v>0</v>
      </c>
      <c r="K154" s="7"/>
      <c r="L154" s="291">
        <v>148</v>
      </c>
      <c r="EY154" s="1"/>
      <c r="EZ154" s="1"/>
      <c r="FA154" s="1"/>
      <c r="FB154" s="1"/>
      <c r="FC154" s="1"/>
      <c r="FD154" s="31"/>
      <c r="FE154" s="31" t="s">
        <v>11</v>
      </c>
      <c r="FF154" s="183">
        <v>99999</v>
      </c>
      <c r="FG154" s="183">
        <v>99999</v>
      </c>
      <c r="FH154" s="183">
        <v>99999</v>
      </c>
      <c r="FI154" s="183">
        <v>99999</v>
      </c>
      <c r="FJ154" s="183">
        <v>99999</v>
      </c>
      <c r="FK154" s="183">
        <v>99999</v>
      </c>
      <c r="FL154" s="183">
        <v>99999</v>
      </c>
      <c r="FM154" s="183">
        <v>99999</v>
      </c>
      <c r="FN154" s="183">
        <v>99999</v>
      </c>
      <c r="FO154" s="183">
        <v>99999</v>
      </c>
      <c r="FP154" s="183">
        <v>99999</v>
      </c>
      <c r="FQ154" s="183">
        <v>99999</v>
      </c>
      <c r="FR154" s="183">
        <v>99999</v>
      </c>
      <c r="FS154" s="183">
        <v>99999</v>
      </c>
      <c r="FT154" s="183">
        <v>99999</v>
      </c>
      <c r="FU154" s="183">
        <v>99999</v>
      </c>
      <c r="FV154" s="183">
        <v>99999</v>
      </c>
      <c r="FW154" s="183">
        <v>99999</v>
      </c>
      <c r="FX154" s="183">
        <v>99999</v>
      </c>
      <c r="FY154" s="183">
        <v>99999</v>
      </c>
      <c r="FZ154" s="183">
        <v>99999</v>
      </c>
      <c r="GA154" s="183">
        <v>99999</v>
      </c>
      <c r="GB154" s="183">
        <v>99999</v>
      </c>
      <c r="GC154" s="183">
        <v>99999</v>
      </c>
      <c r="GD154" s="183">
        <v>99999</v>
      </c>
      <c r="GE154" s="183">
        <v>99999</v>
      </c>
      <c r="GF154" s="183">
        <v>99999</v>
      </c>
      <c r="GG154" s="183">
        <v>99999</v>
      </c>
      <c r="GH154" s="183">
        <v>99999</v>
      </c>
      <c r="GI154" s="132">
        <v>99999</v>
      </c>
      <c r="GJ154" s="132">
        <v>99999</v>
      </c>
      <c r="GK154" s="132">
        <v>99999</v>
      </c>
      <c r="GL154" s="132">
        <v>99999</v>
      </c>
      <c r="GM154" s="132">
        <v>99999</v>
      </c>
      <c r="GN154" s="132">
        <v>99999</v>
      </c>
      <c r="GO154" s="132">
        <v>99999</v>
      </c>
      <c r="GP154" s="132">
        <v>99999</v>
      </c>
      <c r="GQ154" s="28">
        <v>148</v>
      </c>
      <c r="GR154" s="128"/>
      <c r="GS154" s="55" t="str">
        <f t="shared" si="147"/>
        <v>NFS</v>
      </c>
      <c r="GT154" s="55" t="str">
        <f t="shared" si="148"/>
        <v/>
      </c>
      <c r="GU154" s="29"/>
      <c r="GV154" s="56" t="str">
        <f t="shared" si="144"/>
        <v>,</v>
      </c>
      <c r="GW154" s="59" t="str">
        <f t="shared" si="142"/>
        <v>,</v>
      </c>
      <c r="GX154" s="29">
        <v>149</v>
      </c>
      <c r="GY154" s="5"/>
      <c r="GZ154" s="87" t="str">
        <f t="shared" si="119"/>
        <v/>
      </c>
      <c r="HA154" s="101" t="str">
        <v>0,0,0,0</v>
      </c>
      <c r="HB154" s="56">
        <f t="shared" si="113"/>
        <v>2</v>
      </c>
      <c r="HC154" s="56">
        <f t="shared" si="114"/>
        <v>4</v>
      </c>
      <c r="HD154" s="55">
        <f t="shared" si="125"/>
        <v>99999</v>
      </c>
      <c r="HE154" s="219">
        <f t="shared" si="128"/>
        <v>99999</v>
      </c>
      <c r="HF154" s="55">
        <f t="shared" si="129"/>
        <v>99999</v>
      </c>
      <c r="HG154" s="108" t="str">
        <f t="shared" si="130"/>
        <v>NFS</v>
      </c>
      <c r="HH154" s="85">
        <f t="shared" si="131"/>
        <v>0</v>
      </c>
      <c r="HI154" s="106" t="str">
        <f t="shared" si="132"/>
        <v/>
      </c>
      <c r="HJ154" s="29">
        <v>149</v>
      </c>
      <c r="HK154" s="85" t="str">
        <f t="shared" si="126"/>
        <v/>
      </c>
      <c r="HL154" s="85" t="str">
        <f t="shared" si="143"/>
        <v/>
      </c>
      <c r="HM154" s="55" t="str" cm="1">
        <f t="array" ref="HM154">IF(HJ154&lt;=$HH$1-1,IF(HK154&lt;&gt;HK153,INDEX($M$6:$GP$190,1,HL154+1),INDEX($M$6:$GP$190,MIN(HL154,HL153)+1,MAX(HL154,HL153)+1))+IF(HK154&lt;&gt;HK155,INDEX($M$6:$GP$190,1,HL154+1),0),"")</f>
        <v/>
      </c>
      <c r="HN154" s="29" t="str">
        <f>IF(HJ154&lt;=$HH$1-1,ROUND(#REF!,3)&amp;","&amp;#REF!,"")</f>
        <v/>
      </c>
      <c r="HO154" s="40"/>
      <c r="HP154" s="40"/>
      <c r="HQ154" s="40"/>
      <c r="HR154" s="40"/>
      <c r="HU154" s="75">
        <v>149</v>
      </c>
      <c r="HV154" s="77" t="str">
        <f t="shared" si="120"/>
        <v/>
      </c>
      <c r="HW154" s="78" t="str">
        <f t="shared" si="121"/>
        <v/>
      </c>
      <c r="HX154" s="88" t="str">
        <f t="shared" si="133"/>
        <v/>
      </c>
      <c r="HY154" s="68" t="str">
        <v>0,0,0,1</v>
      </c>
      <c r="HZ154" s="75">
        <f t="shared" si="115"/>
        <v>2</v>
      </c>
      <c r="IA154" s="75">
        <f t="shared" si="116"/>
        <v>4</v>
      </c>
      <c r="IB154" s="75">
        <f t="shared" si="149"/>
        <v>99999</v>
      </c>
      <c r="IC154" s="143">
        <f t="shared" si="134"/>
        <v>99999</v>
      </c>
      <c r="ID154" s="75">
        <f t="shared" si="145"/>
        <v>99999</v>
      </c>
      <c r="IE154" s="76">
        <f t="shared" si="135"/>
        <v>99999</v>
      </c>
      <c r="IF154" s="86">
        <f t="shared" si="122"/>
        <v>99999</v>
      </c>
      <c r="IG154" s="88">
        <f t="shared" si="146"/>
        <v>99999</v>
      </c>
      <c r="IH154" s="30">
        <f t="shared" si="136"/>
        <v>99999</v>
      </c>
      <c r="II154" s="55">
        <f t="shared" si="137"/>
        <v>99999</v>
      </c>
      <c r="IJ154" s="133" t="str">
        <f t="shared" si="124"/>
        <v>-</v>
      </c>
      <c r="IL154" s="146"/>
      <c r="IM154" s="146"/>
      <c r="IN154" s="146"/>
      <c r="IO154" s="141">
        <f t="shared" si="117"/>
        <v>99999</v>
      </c>
      <c r="IP154" s="75">
        <f t="shared" si="118"/>
        <v>99999</v>
      </c>
      <c r="IQ154" s="387" t="str">
        <f t="shared" si="150"/>
        <v>-</v>
      </c>
      <c r="IR154" s="142">
        <f t="shared" si="138"/>
        <v>999999</v>
      </c>
      <c r="IS154" s="146"/>
      <c r="IT154" s="389"/>
      <c r="IU154" s="389"/>
      <c r="IV154" s="146"/>
      <c r="IW154" s="7">
        <v>149</v>
      </c>
      <c r="IX154" s="1" t="str">
        <f t="shared" si="139"/>
        <v/>
      </c>
      <c r="IY154" s="7" t="str">
        <f t="shared" si="140"/>
        <v/>
      </c>
      <c r="IZ154" s="223" t="str" cm="1">
        <f t="array" ref="IZ154">IF(IW154&lt;=$HH$1-1,
IF(IX154&lt;&gt;IX153,
INDEX($M$6:$GP$190,1,IY154+1),INDEX($M$6:$GP$190,MIN(IY154,IY153)+1,MAX(IY154,IY153)+1))+IF(IX154&lt;&gt;IX155,INDEX($M$6:$GP$190,1,IY154+1),0),"")</f>
        <v/>
      </c>
      <c r="JA154" s="7" t="str">
        <f t="shared" si="141"/>
        <v/>
      </c>
    </row>
    <row r="155" spans="1:261" ht="15" x14ac:dyDescent="0.2">
      <c r="A155" s="216"/>
      <c r="B155" s="1">
        <v>150</v>
      </c>
      <c r="C155" s="188">
        <f t="shared" si="127"/>
        <v>0</v>
      </c>
      <c r="K155" s="7"/>
      <c r="L155" s="291">
        <v>149</v>
      </c>
      <c r="EY155" s="1"/>
      <c r="EZ155" s="1"/>
      <c r="FA155" s="1"/>
      <c r="FB155" s="1"/>
      <c r="FC155" s="1"/>
      <c r="FD155" s="1"/>
      <c r="FE155" s="31"/>
      <c r="FF155" s="31" t="s">
        <v>11</v>
      </c>
      <c r="FG155" s="183">
        <v>99999</v>
      </c>
      <c r="FH155" s="183">
        <v>99999</v>
      </c>
      <c r="FI155" s="183">
        <v>99999</v>
      </c>
      <c r="FJ155" s="183">
        <v>99999</v>
      </c>
      <c r="FK155" s="183">
        <v>99999</v>
      </c>
      <c r="FL155" s="183">
        <v>99999</v>
      </c>
      <c r="FM155" s="183">
        <v>99999</v>
      </c>
      <c r="FN155" s="183">
        <v>99999</v>
      </c>
      <c r="FO155" s="183">
        <v>99999</v>
      </c>
      <c r="FP155" s="183">
        <v>99999</v>
      </c>
      <c r="FQ155" s="183">
        <v>99999</v>
      </c>
      <c r="FR155" s="183">
        <v>99999</v>
      </c>
      <c r="FS155" s="183">
        <v>99999</v>
      </c>
      <c r="FT155" s="183">
        <v>99999</v>
      </c>
      <c r="FU155" s="183">
        <v>99999</v>
      </c>
      <c r="FV155" s="183">
        <v>99999</v>
      </c>
      <c r="FW155" s="183">
        <v>99999</v>
      </c>
      <c r="FX155" s="183">
        <v>99999</v>
      </c>
      <c r="FY155" s="183">
        <v>99999</v>
      </c>
      <c r="FZ155" s="183">
        <v>99999</v>
      </c>
      <c r="GA155" s="183">
        <v>99999</v>
      </c>
      <c r="GB155" s="183">
        <v>99999</v>
      </c>
      <c r="GC155" s="183">
        <v>99999</v>
      </c>
      <c r="GD155" s="183">
        <v>99999</v>
      </c>
      <c r="GE155" s="183">
        <v>99999</v>
      </c>
      <c r="GF155" s="183">
        <v>99999</v>
      </c>
      <c r="GG155" s="183">
        <v>99999</v>
      </c>
      <c r="GH155" s="183">
        <v>99999</v>
      </c>
      <c r="GI155" s="132">
        <v>99999</v>
      </c>
      <c r="GJ155" s="132">
        <v>99999</v>
      </c>
      <c r="GK155" s="132">
        <v>99999</v>
      </c>
      <c r="GL155" s="132">
        <v>99999</v>
      </c>
      <c r="GM155" s="132">
        <v>99999</v>
      </c>
      <c r="GN155" s="132">
        <v>99999</v>
      </c>
      <c r="GO155" s="132">
        <v>99999</v>
      </c>
      <c r="GP155" s="132">
        <v>99999</v>
      </c>
      <c r="GQ155" s="28">
        <v>149</v>
      </c>
      <c r="GR155" s="128"/>
      <c r="GS155" s="55" t="str">
        <f t="shared" si="147"/>
        <v>NFS</v>
      </c>
      <c r="GT155" s="55" t="str">
        <f t="shared" si="148"/>
        <v/>
      </c>
      <c r="GU155" s="29"/>
      <c r="GV155" s="56" t="str">
        <f t="shared" si="144"/>
        <v>,</v>
      </c>
      <c r="GW155" s="59" t="str">
        <f t="shared" si="142"/>
        <v>,</v>
      </c>
      <c r="GX155" s="29">
        <v>150</v>
      </c>
      <c r="GY155" s="5"/>
      <c r="GZ155" s="87" t="str">
        <f t="shared" si="119"/>
        <v/>
      </c>
      <c r="HA155" s="101" t="str">
        <v>0,0,0,0</v>
      </c>
      <c r="HB155" s="56">
        <f t="shared" si="113"/>
        <v>2</v>
      </c>
      <c r="HC155" s="56">
        <f t="shared" si="114"/>
        <v>4</v>
      </c>
      <c r="HD155" s="55">
        <f t="shared" si="125"/>
        <v>99999</v>
      </c>
      <c r="HE155" s="219">
        <f t="shared" si="128"/>
        <v>99999</v>
      </c>
      <c r="HF155" s="55">
        <f t="shared" si="129"/>
        <v>99999</v>
      </c>
      <c r="HG155" s="108" t="str">
        <f t="shared" si="130"/>
        <v>NFS</v>
      </c>
      <c r="HH155" s="85">
        <f t="shared" si="131"/>
        <v>0</v>
      </c>
      <c r="HI155" s="106" t="str">
        <f t="shared" si="132"/>
        <v/>
      </c>
      <c r="HJ155" s="29">
        <v>150</v>
      </c>
      <c r="HK155" s="85" t="str">
        <f t="shared" si="126"/>
        <v/>
      </c>
      <c r="HL155" s="85" t="str">
        <f t="shared" si="143"/>
        <v/>
      </c>
      <c r="HM155" s="55" t="str" cm="1">
        <f t="array" ref="HM155">IF(HJ155&lt;=$HH$1-1,IF(HK155&lt;&gt;HK154,INDEX($M$6:$GP$190,1,HL155+1),INDEX($M$6:$GP$190,MIN(HL155,HL154)+1,MAX(HL155,HL154)+1))+IF(HK155&lt;&gt;HK156,INDEX($M$6:$GP$190,1,HL155+1),0),"")</f>
        <v/>
      </c>
      <c r="HN155" s="29" t="str">
        <f>IF(HJ155&lt;=$HH$1-1,ROUND(#REF!,3)&amp;","&amp;#REF!,"")</f>
        <v/>
      </c>
      <c r="HO155" s="56"/>
      <c r="HP155" s="40"/>
      <c r="HQ155" s="40"/>
      <c r="HR155" s="89"/>
      <c r="HU155" s="75">
        <v>150</v>
      </c>
      <c r="HV155" s="77" t="str">
        <f t="shared" si="120"/>
        <v/>
      </c>
      <c r="HW155" s="78" t="str">
        <f t="shared" si="121"/>
        <v/>
      </c>
      <c r="HX155" s="88" t="str">
        <f t="shared" si="133"/>
        <v/>
      </c>
      <c r="HY155" s="68" t="str">
        <v>0,0,0,1</v>
      </c>
      <c r="HZ155" s="75">
        <f t="shared" si="115"/>
        <v>2</v>
      </c>
      <c r="IA155" s="75">
        <f t="shared" si="116"/>
        <v>4</v>
      </c>
      <c r="IB155" s="75">
        <f t="shared" si="149"/>
        <v>99999</v>
      </c>
      <c r="IC155" s="143">
        <f t="shared" si="134"/>
        <v>99999</v>
      </c>
      <c r="ID155" s="75">
        <f t="shared" si="145"/>
        <v>99999</v>
      </c>
      <c r="IE155" s="76">
        <f t="shared" si="135"/>
        <v>99999</v>
      </c>
      <c r="IF155" s="86">
        <f t="shared" si="122"/>
        <v>99999</v>
      </c>
      <c r="IG155" s="88">
        <f t="shared" si="146"/>
        <v>99999</v>
      </c>
      <c r="IH155" s="30">
        <f t="shared" si="136"/>
        <v>99999</v>
      </c>
      <c r="II155" s="55">
        <f t="shared" si="137"/>
        <v>99999</v>
      </c>
      <c r="IJ155" s="133" t="str">
        <f t="shared" si="124"/>
        <v>-</v>
      </c>
      <c r="IL155" s="146"/>
      <c r="IM155" s="146"/>
      <c r="IN155" s="146"/>
      <c r="IO155" s="141">
        <f t="shared" si="117"/>
        <v>99999</v>
      </c>
      <c r="IP155" s="75">
        <f t="shared" si="118"/>
        <v>99999</v>
      </c>
      <c r="IQ155" s="387" t="str">
        <f t="shared" si="150"/>
        <v>-</v>
      </c>
      <c r="IR155" s="142">
        <f t="shared" si="138"/>
        <v>999999</v>
      </c>
      <c r="IS155" s="146"/>
      <c r="IT155" s="389"/>
      <c r="IU155" s="389"/>
      <c r="IV155" s="146"/>
      <c r="IW155" s="7">
        <v>150</v>
      </c>
      <c r="IX155" s="1" t="str">
        <f t="shared" si="139"/>
        <v/>
      </c>
      <c r="IY155" s="7" t="str">
        <f t="shared" si="140"/>
        <v/>
      </c>
      <c r="IZ155" s="223" t="str" cm="1">
        <f t="array" ref="IZ155">IF(IW155&lt;=$HH$1-1,
IF(IX155&lt;&gt;IX154,
INDEX($M$6:$GP$190,1,IY155+1),INDEX($M$6:$GP$190,MIN(IY155,IY154)+1,MAX(IY155,IY154)+1))+IF(IX155&lt;&gt;IX156,INDEX($M$6:$GP$190,1,IY155+1),0),"")</f>
        <v/>
      </c>
      <c r="JA155" s="7" t="str">
        <f t="shared" si="141"/>
        <v/>
      </c>
    </row>
    <row r="156" spans="1:261" ht="15" x14ac:dyDescent="0.2">
      <c r="A156" s="216"/>
      <c r="B156" s="1">
        <v>151</v>
      </c>
      <c r="C156" s="188">
        <f t="shared" si="127"/>
        <v>0</v>
      </c>
      <c r="K156" s="7"/>
      <c r="L156" s="291">
        <v>150</v>
      </c>
      <c r="EY156" s="1"/>
      <c r="EZ156" s="1"/>
      <c r="FA156" s="1"/>
      <c r="FB156" s="1"/>
      <c r="FC156" s="1"/>
      <c r="FD156" s="1"/>
      <c r="FE156" s="1"/>
      <c r="FF156" s="31"/>
      <c r="FG156" s="31" t="s">
        <v>11</v>
      </c>
      <c r="FH156" s="183">
        <v>99999</v>
      </c>
      <c r="FI156" s="183">
        <v>99999</v>
      </c>
      <c r="FJ156" s="183">
        <v>99999</v>
      </c>
      <c r="FK156" s="183">
        <v>99999</v>
      </c>
      <c r="FL156" s="183">
        <v>99999</v>
      </c>
      <c r="FM156" s="183">
        <v>99999</v>
      </c>
      <c r="FN156" s="183">
        <v>99999</v>
      </c>
      <c r="FO156" s="183">
        <v>99999</v>
      </c>
      <c r="FP156" s="183">
        <v>99999</v>
      </c>
      <c r="FQ156" s="183">
        <v>99999</v>
      </c>
      <c r="FR156" s="183">
        <v>99999</v>
      </c>
      <c r="FS156" s="183">
        <v>99999</v>
      </c>
      <c r="FT156" s="183">
        <v>99999</v>
      </c>
      <c r="FU156" s="183">
        <v>99999</v>
      </c>
      <c r="FV156" s="183">
        <v>99999</v>
      </c>
      <c r="FW156" s="183">
        <v>99999</v>
      </c>
      <c r="FX156" s="183">
        <v>99999</v>
      </c>
      <c r="FY156" s="183">
        <v>99999</v>
      </c>
      <c r="FZ156" s="183">
        <v>99999</v>
      </c>
      <c r="GA156" s="183">
        <v>99999</v>
      </c>
      <c r="GB156" s="183">
        <v>99999</v>
      </c>
      <c r="GC156" s="183">
        <v>99999</v>
      </c>
      <c r="GD156" s="183">
        <v>99999</v>
      </c>
      <c r="GE156" s="183">
        <v>99999</v>
      </c>
      <c r="GF156" s="183">
        <v>99999</v>
      </c>
      <c r="GG156" s="183">
        <v>99999</v>
      </c>
      <c r="GH156" s="183">
        <v>99999</v>
      </c>
      <c r="GI156" s="132">
        <v>99999</v>
      </c>
      <c r="GJ156" s="132">
        <v>99999</v>
      </c>
      <c r="GK156" s="132">
        <v>99999</v>
      </c>
      <c r="GL156" s="132">
        <v>99999</v>
      </c>
      <c r="GM156" s="132">
        <v>99999</v>
      </c>
      <c r="GN156" s="132">
        <v>99999</v>
      </c>
      <c r="GO156" s="132">
        <v>99999</v>
      </c>
      <c r="GP156" s="132">
        <v>99999</v>
      </c>
      <c r="GQ156" s="28">
        <v>150</v>
      </c>
      <c r="GR156" s="128"/>
      <c r="GS156" s="55" t="str">
        <f t="shared" si="147"/>
        <v>NFS</v>
      </c>
      <c r="GT156" s="55" t="str">
        <f t="shared" si="148"/>
        <v/>
      </c>
      <c r="GU156" s="29"/>
      <c r="GV156" s="56" t="str">
        <f t="shared" si="144"/>
        <v>,</v>
      </c>
      <c r="GW156" s="59" t="str">
        <f t="shared" si="142"/>
        <v>,</v>
      </c>
      <c r="GX156" s="29">
        <v>151</v>
      </c>
      <c r="GY156" s="5"/>
      <c r="GZ156" s="87" t="str">
        <f t="shared" si="119"/>
        <v/>
      </c>
      <c r="HA156" s="101" t="str">
        <v>0,0,0,0</v>
      </c>
      <c r="HB156" s="56">
        <f t="shared" si="113"/>
        <v>2</v>
      </c>
      <c r="HC156" s="56">
        <f t="shared" si="114"/>
        <v>4</v>
      </c>
      <c r="HD156" s="55">
        <f t="shared" si="125"/>
        <v>99999</v>
      </c>
      <c r="HE156" s="219">
        <f t="shared" si="128"/>
        <v>99999</v>
      </c>
      <c r="HF156" s="55">
        <f t="shared" si="129"/>
        <v>99999</v>
      </c>
      <c r="HG156" s="108" t="str">
        <f t="shared" si="130"/>
        <v>NFS</v>
      </c>
      <c r="HH156" s="85">
        <f t="shared" si="131"/>
        <v>0</v>
      </c>
      <c r="HI156" s="106" t="str">
        <f t="shared" si="132"/>
        <v/>
      </c>
      <c r="HJ156" s="29">
        <v>151</v>
      </c>
      <c r="HK156" s="85" t="str">
        <f t="shared" si="126"/>
        <v/>
      </c>
      <c r="HL156" s="85" t="str">
        <f t="shared" si="143"/>
        <v/>
      </c>
      <c r="HM156" s="55" t="str" cm="1">
        <f t="array" ref="HM156">IF(HJ156&lt;=$HH$1-1,IF(HK156&lt;&gt;HK155,INDEX($M$6:$GP$190,1,HL156+1),INDEX($M$6:$GP$190,MIN(HL156,HL155)+1,MAX(HL156,HL155)+1))+IF(HK156&lt;&gt;HK157,INDEX($M$6:$GP$190,1,HL156+1),0),"")</f>
        <v/>
      </c>
      <c r="HN156" s="29" t="str">
        <f>IF(HJ156&lt;=$HH$1-1,ROUND(#REF!,3)&amp;","&amp;#REF!,"")</f>
        <v/>
      </c>
      <c r="HO156" s="29"/>
      <c r="HP156" s="40"/>
      <c r="HQ156" s="40"/>
      <c r="HR156" s="123"/>
      <c r="HU156" s="75">
        <v>151</v>
      </c>
      <c r="HV156" s="77" t="str">
        <f t="shared" si="120"/>
        <v/>
      </c>
      <c r="HW156" s="78" t="str">
        <f t="shared" si="121"/>
        <v/>
      </c>
      <c r="HX156" s="88" t="str">
        <f t="shared" si="133"/>
        <v/>
      </c>
      <c r="HY156" s="68" t="str">
        <v>0,0,0,1</v>
      </c>
      <c r="HZ156" s="75">
        <f t="shared" si="115"/>
        <v>2</v>
      </c>
      <c r="IA156" s="75">
        <f t="shared" si="116"/>
        <v>4</v>
      </c>
      <c r="IB156" s="75">
        <f t="shared" si="149"/>
        <v>99999</v>
      </c>
      <c r="IC156" s="143">
        <f t="shared" si="134"/>
        <v>99999</v>
      </c>
      <c r="ID156" s="75">
        <f t="shared" si="145"/>
        <v>99999</v>
      </c>
      <c r="IE156" s="76">
        <f t="shared" si="135"/>
        <v>99999</v>
      </c>
      <c r="IF156" s="86">
        <f t="shared" si="122"/>
        <v>99999</v>
      </c>
      <c r="IG156" s="88">
        <f t="shared" si="146"/>
        <v>99999</v>
      </c>
      <c r="IH156" s="30">
        <f t="shared" si="136"/>
        <v>99999</v>
      </c>
      <c r="II156" s="55">
        <f t="shared" si="137"/>
        <v>99999</v>
      </c>
      <c r="IJ156" s="133" t="str">
        <f t="shared" si="124"/>
        <v>-</v>
      </c>
      <c r="IL156" s="146"/>
      <c r="IM156" s="146"/>
      <c r="IN156" s="146"/>
      <c r="IO156" s="141">
        <f t="shared" si="117"/>
        <v>99999</v>
      </c>
      <c r="IP156" s="75">
        <f t="shared" si="118"/>
        <v>99999</v>
      </c>
      <c r="IQ156" s="387" t="str">
        <f t="shared" si="150"/>
        <v>-</v>
      </c>
      <c r="IR156" s="142">
        <f t="shared" si="138"/>
        <v>999999</v>
      </c>
      <c r="IS156" s="146"/>
      <c r="IT156" s="389"/>
      <c r="IU156" s="389"/>
      <c r="IV156" s="146"/>
      <c r="IW156" s="7">
        <v>151</v>
      </c>
      <c r="IX156" s="1" t="str">
        <f t="shared" si="139"/>
        <v/>
      </c>
      <c r="IY156" s="7" t="str">
        <f t="shared" si="140"/>
        <v/>
      </c>
      <c r="IZ156" s="223" t="str" cm="1">
        <f t="array" ref="IZ156">IF(IW156&lt;=$HH$1-1,
IF(IX156&lt;&gt;IX155,
INDEX($M$6:$GP$190,1,IY156+1),INDEX($M$6:$GP$190,MIN(IY156,IY155)+1,MAX(IY156,IY155)+1))+IF(IX156&lt;&gt;IX157,INDEX($M$6:$GP$190,1,IY156+1),0),"")</f>
        <v/>
      </c>
      <c r="JA156" s="7" t="str">
        <f t="shared" si="141"/>
        <v/>
      </c>
    </row>
    <row r="157" spans="1:261" ht="15" x14ac:dyDescent="0.2">
      <c r="A157" s="216"/>
      <c r="B157" s="1">
        <v>152</v>
      </c>
      <c r="C157" s="188">
        <f t="shared" si="127"/>
        <v>0</v>
      </c>
      <c r="K157" s="7"/>
      <c r="L157" s="291">
        <v>151</v>
      </c>
      <c r="EY157" s="1"/>
      <c r="EZ157" s="1"/>
      <c r="FA157" s="1"/>
      <c r="FB157" s="1"/>
      <c r="FC157" s="1"/>
      <c r="FD157" s="1"/>
      <c r="FE157" s="1"/>
      <c r="FF157" s="1"/>
      <c r="FG157" s="31"/>
      <c r="FH157" s="31" t="s">
        <v>11</v>
      </c>
      <c r="FI157" s="183">
        <v>99999</v>
      </c>
      <c r="FJ157" s="183">
        <v>99999</v>
      </c>
      <c r="FK157" s="183">
        <v>99999</v>
      </c>
      <c r="FL157" s="183">
        <v>99999</v>
      </c>
      <c r="FM157" s="183">
        <v>99999</v>
      </c>
      <c r="FN157" s="183">
        <v>99999</v>
      </c>
      <c r="FO157" s="183">
        <v>99999</v>
      </c>
      <c r="FP157" s="183">
        <v>99999</v>
      </c>
      <c r="FQ157" s="183">
        <v>99999</v>
      </c>
      <c r="FR157" s="183">
        <v>99999</v>
      </c>
      <c r="FS157" s="183">
        <v>99999</v>
      </c>
      <c r="FT157" s="183">
        <v>99999</v>
      </c>
      <c r="FU157" s="183">
        <v>99999</v>
      </c>
      <c r="FV157" s="183">
        <v>99999</v>
      </c>
      <c r="FW157" s="183">
        <v>99999</v>
      </c>
      <c r="FX157" s="183">
        <v>99999</v>
      </c>
      <c r="FY157" s="183">
        <v>99999</v>
      </c>
      <c r="FZ157" s="183">
        <v>99999</v>
      </c>
      <c r="GA157" s="183">
        <v>99999</v>
      </c>
      <c r="GB157" s="183">
        <v>99999</v>
      </c>
      <c r="GC157" s="183">
        <v>99999</v>
      </c>
      <c r="GD157" s="183">
        <v>99999</v>
      </c>
      <c r="GE157" s="183">
        <v>99999</v>
      </c>
      <c r="GF157" s="183">
        <v>99999</v>
      </c>
      <c r="GG157" s="183">
        <v>99999</v>
      </c>
      <c r="GH157" s="183">
        <v>99999</v>
      </c>
      <c r="GI157" s="132">
        <v>99999</v>
      </c>
      <c r="GJ157" s="132">
        <v>99999</v>
      </c>
      <c r="GK157" s="132">
        <v>99999</v>
      </c>
      <c r="GL157" s="132">
        <v>99999</v>
      </c>
      <c r="GM157" s="132">
        <v>99999</v>
      </c>
      <c r="GN157" s="132">
        <v>99999</v>
      </c>
      <c r="GO157" s="132">
        <v>99999</v>
      </c>
      <c r="GP157" s="132">
        <v>99999</v>
      </c>
      <c r="GQ157" s="28">
        <v>151</v>
      </c>
      <c r="GR157" s="128"/>
      <c r="GS157" s="55" t="str">
        <f t="shared" si="147"/>
        <v>NFS</v>
      </c>
      <c r="GT157" s="55" t="str">
        <f t="shared" si="148"/>
        <v/>
      </c>
      <c r="GU157" s="29"/>
      <c r="GV157" s="56" t="str">
        <f t="shared" si="144"/>
        <v>,</v>
      </c>
      <c r="GW157" s="59" t="str">
        <f t="shared" si="142"/>
        <v>,</v>
      </c>
      <c r="GX157" s="29">
        <v>152</v>
      </c>
      <c r="GY157" s="5"/>
      <c r="GZ157" s="87" t="str">
        <f t="shared" si="119"/>
        <v/>
      </c>
      <c r="HA157" s="101" t="str">
        <v>0,0,0,0</v>
      </c>
      <c r="HB157" s="56">
        <f t="shared" si="113"/>
        <v>2</v>
      </c>
      <c r="HC157" s="56">
        <f t="shared" si="114"/>
        <v>4</v>
      </c>
      <c r="HD157" s="55">
        <f t="shared" si="125"/>
        <v>99999</v>
      </c>
      <c r="HE157" s="219">
        <f t="shared" si="128"/>
        <v>99999</v>
      </c>
      <c r="HF157" s="55">
        <f t="shared" si="129"/>
        <v>99999</v>
      </c>
      <c r="HG157" s="108" t="str">
        <f t="shared" si="130"/>
        <v>NFS</v>
      </c>
      <c r="HH157" s="85">
        <f t="shared" si="131"/>
        <v>0</v>
      </c>
      <c r="HI157" s="106" t="str">
        <f t="shared" si="132"/>
        <v/>
      </c>
      <c r="HJ157" s="29">
        <v>152</v>
      </c>
      <c r="HK157" s="85" t="str">
        <f t="shared" si="126"/>
        <v/>
      </c>
      <c r="HL157" s="85" t="str">
        <f t="shared" si="143"/>
        <v/>
      </c>
      <c r="HM157" s="55" t="str" cm="1">
        <f t="array" ref="HM157">IF(HJ157&lt;=$HH$1-1,IF(HK157&lt;&gt;HK156,INDEX($M$6:$GP$190,1,HL157+1),INDEX($M$6:$GP$190,MIN(HL157,HL156)+1,MAX(HL157,HL156)+1))+IF(HK157&lt;&gt;HK158,INDEX($M$6:$GP$190,1,HL157+1),0),"")</f>
        <v/>
      </c>
      <c r="HN157" s="29" t="str">
        <f>IF(HJ157&lt;=$HH$1-1,ROUND(#REF!,3)&amp;","&amp;#REF!,"")</f>
        <v/>
      </c>
      <c r="HO157" s="29"/>
      <c r="HP157" s="40"/>
      <c r="HQ157" s="40"/>
      <c r="HR157" s="123"/>
      <c r="HU157" s="75">
        <v>152</v>
      </c>
      <c r="HV157" s="77" t="str">
        <f t="shared" si="120"/>
        <v/>
      </c>
      <c r="HW157" s="78" t="str">
        <f t="shared" si="121"/>
        <v/>
      </c>
      <c r="HX157" s="88" t="str">
        <f t="shared" si="133"/>
        <v/>
      </c>
      <c r="HY157" s="68" t="str">
        <v>0,0,0,1</v>
      </c>
      <c r="HZ157" s="75">
        <f t="shared" si="115"/>
        <v>2</v>
      </c>
      <c r="IA157" s="75">
        <f t="shared" si="116"/>
        <v>4</v>
      </c>
      <c r="IB157" s="75">
        <f t="shared" si="149"/>
        <v>99999</v>
      </c>
      <c r="IC157" s="143">
        <f t="shared" si="134"/>
        <v>99999</v>
      </c>
      <c r="ID157" s="75">
        <f t="shared" si="145"/>
        <v>99999</v>
      </c>
      <c r="IE157" s="76">
        <f t="shared" si="135"/>
        <v>99999</v>
      </c>
      <c r="IF157" s="86">
        <f t="shared" si="122"/>
        <v>99999</v>
      </c>
      <c r="IG157" s="88">
        <f t="shared" si="146"/>
        <v>99999</v>
      </c>
      <c r="IH157" s="30">
        <f t="shared" si="136"/>
        <v>99999</v>
      </c>
      <c r="II157" s="55">
        <f t="shared" si="137"/>
        <v>99999</v>
      </c>
      <c r="IJ157" s="133" t="str">
        <f t="shared" si="124"/>
        <v>-</v>
      </c>
      <c r="IL157" s="146"/>
      <c r="IM157" s="146"/>
      <c r="IN157" s="146"/>
      <c r="IO157" s="141">
        <f t="shared" si="117"/>
        <v>99999</v>
      </c>
      <c r="IP157" s="75">
        <f t="shared" si="118"/>
        <v>99999</v>
      </c>
      <c r="IQ157" s="387" t="str">
        <f t="shared" si="150"/>
        <v>-</v>
      </c>
      <c r="IR157" s="142">
        <f t="shared" si="138"/>
        <v>999999</v>
      </c>
      <c r="IS157" s="146"/>
      <c r="IT157" s="389"/>
      <c r="IU157" s="389"/>
      <c r="IV157" s="146"/>
      <c r="IW157" s="7">
        <v>152</v>
      </c>
      <c r="IX157" s="1" t="str">
        <f t="shared" si="139"/>
        <v/>
      </c>
      <c r="IY157" s="7" t="str">
        <f t="shared" si="140"/>
        <v/>
      </c>
      <c r="IZ157" s="223" t="str" cm="1">
        <f t="array" ref="IZ157">IF(IW157&lt;=$HH$1-1,
IF(IX157&lt;&gt;IX156,
INDEX($M$6:$GP$190,1,IY157+1),INDEX($M$6:$GP$190,MIN(IY157,IY156)+1,MAX(IY157,IY156)+1))+IF(IX157&lt;&gt;IX158,INDEX($M$6:$GP$190,1,IY157+1),0),"")</f>
        <v/>
      </c>
      <c r="JA157" s="7" t="str">
        <f t="shared" si="141"/>
        <v/>
      </c>
    </row>
    <row r="158" spans="1:261" ht="15" x14ac:dyDescent="0.2">
      <c r="A158" s="216"/>
      <c r="B158" s="1">
        <v>153</v>
      </c>
      <c r="C158" s="188">
        <f t="shared" si="127"/>
        <v>0</v>
      </c>
      <c r="K158" s="7"/>
      <c r="L158" s="291">
        <v>152</v>
      </c>
      <c r="EY158" s="1"/>
      <c r="EZ158" s="1"/>
      <c r="FA158" s="1"/>
      <c r="FB158" s="1"/>
      <c r="FC158" s="1"/>
      <c r="FD158" s="1"/>
      <c r="FE158" s="1"/>
      <c r="FF158" s="1"/>
      <c r="FG158" s="1"/>
      <c r="FH158" s="31"/>
      <c r="FI158" s="31" t="s">
        <v>11</v>
      </c>
      <c r="FJ158" s="183">
        <v>99999</v>
      </c>
      <c r="FK158" s="183">
        <v>99999</v>
      </c>
      <c r="FL158" s="183">
        <v>99999</v>
      </c>
      <c r="FM158" s="183">
        <v>99999</v>
      </c>
      <c r="FN158" s="183">
        <v>99999</v>
      </c>
      <c r="FO158" s="183">
        <v>99999</v>
      </c>
      <c r="FP158" s="183">
        <v>99999</v>
      </c>
      <c r="FQ158" s="183">
        <v>99999</v>
      </c>
      <c r="FR158" s="183">
        <v>99999</v>
      </c>
      <c r="FS158" s="183">
        <v>99999</v>
      </c>
      <c r="FT158" s="183">
        <v>99999</v>
      </c>
      <c r="FU158" s="183">
        <v>99999</v>
      </c>
      <c r="FV158" s="183">
        <v>99999</v>
      </c>
      <c r="FW158" s="183">
        <v>99999</v>
      </c>
      <c r="FX158" s="183">
        <v>99999</v>
      </c>
      <c r="FY158" s="183">
        <v>99999</v>
      </c>
      <c r="FZ158" s="183">
        <v>99999</v>
      </c>
      <c r="GA158" s="183">
        <v>99999</v>
      </c>
      <c r="GB158" s="183">
        <v>99999</v>
      </c>
      <c r="GC158" s="183">
        <v>99999</v>
      </c>
      <c r="GD158" s="183">
        <v>99999</v>
      </c>
      <c r="GE158" s="183">
        <v>99999</v>
      </c>
      <c r="GF158" s="183">
        <v>99999</v>
      </c>
      <c r="GG158" s="183">
        <v>99999</v>
      </c>
      <c r="GH158" s="183">
        <v>99999</v>
      </c>
      <c r="GI158" s="132">
        <v>99999</v>
      </c>
      <c r="GJ158" s="132">
        <v>99999</v>
      </c>
      <c r="GK158" s="132">
        <v>99999</v>
      </c>
      <c r="GL158" s="132">
        <v>99999</v>
      </c>
      <c r="GM158" s="132">
        <v>99999</v>
      </c>
      <c r="GN158" s="132">
        <v>99999</v>
      </c>
      <c r="GO158" s="132">
        <v>99999</v>
      </c>
      <c r="GP158" s="132">
        <v>99999</v>
      </c>
      <c r="GQ158" s="28">
        <v>152</v>
      </c>
      <c r="GR158" s="128"/>
      <c r="GS158" s="55" t="str">
        <f t="shared" si="147"/>
        <v>NFS</v>
      </c>
      <c r="GT158" s="55" t="str">
        <f t="shared" si="148"/>
        <v/>
      </c>
      <c r="GU158" s="29"/>
      <c r="GV158" s="56" t="str">
        <f t="shared" si="144"/>
        <v>,</v>
      </c>
      <c r="GW158" s="59" t="str">
        <f t="shared" si="142"/>
        <v>,</v>
      </c>
      <c r="GX158" s="29">
        <v>153</v>
      </c>
      <c r="GY158" s="5"/>
      <c r="GZ158" s="87" t="str">
        <f t="shared" si="119"/>
        <v/>
      </c>
      <c r="HA158" s="101" t="str">
        <v>0,0,0,0</v>
      </c>
      <c r="HB158" s="56">
        <f t="shared" si="113"/>
        <v>2</v>
      </c>
      <c r="HC158" s="56">
        <f t="shared" si="114"/>
        <v>4</v>
      </c>
      <c r="HD158" s="55">
        <f t="shared" si="125"/>
        <v>99999</v>
      </c>
      <c r="HE158" s="219">
        <f t="shared" si="128"/>
        <v>99999</v>
      </c>
      <c r="HF158" s="55">
        <f t="shared" si="129"/>
        <v>99999</v>
      </c>
      <c r="HG158" s="108" t="str">
        <f t="shared" si="130"/>
        <v>NFS</v>
      </c>
      <c r="HH158" s="85">
        <f t="shared" si="131"/>
        <v>0</v>
      </c>
      <c r="HI158" s="106" t="str">
        <f t="shared" si="132"/>
        <v/>
      </c>
      <c r="HJ158" s="29">
        <v>153</v>
      </c>
      <c r="HK158" s="85" t="str">
        <f t="shared" si="126"/>
        <v/>
      </c>
      <c r="HL158" s="85" t="str">
        <f t="shared" si="143"/>
        <v/>
      </c>
      <c r="HM158" s="55" t="str" cm="1">
        <f t="array" ref="HM158">IF(HJ158&lt;=$HH$1-1,IF(HK158&lt;&gt;HK157,INDEX($M$6:$GP$190,1,HL158+1),INDEX($M$6:$GP$190,MIN(HL158,HL157)+1,MAX(HL158,HL157)+1))+IF(HK158&lt;&gt;HK159,INDEX($M$6:$GP$190,1,HL158+1),0),"")</f>
        <v/>
      </c>
      <c r="HN158" s="29" t="str">
        <f>IF(HJ158&lt;=$HH$1-1,ROUND(#REF!,3)&amp;","&amp;#REF!,"")</f>
        <v/>
      </c>
      <c r="HO158" s="29"/>
      <c r="HP158" s="40"/>
      <c r="HQ158" s="40"/>
      <c r="HR158" s="56"/>
      <c r="HU158" s="75">
        <v>153</v>
      </c>
      <c r="HV158" s="77" t="str">
        <f t="shared" si="120"/>
        <v/>
      </c>
      <c r="HW158" s="78" t="str">
        <f t="shared" si="121"/>
        <v/>
      </c>
      <c r="HX158" s="88" t="str">
        <f t="shared" si="133"/>
        <v/>
      </c>
      <c r="HY158" s="68" t="str">
        <v>0,0,0,1</v>
      </c>
      <c r="HZ158" s="75">
        <f t="shared" si="115"/>
        <v>2</v>
      </c>
      <c r="IA158" s="75">
        <f t="shared" si="116"/>
        <v>4</v>
      </c>
      <c r="IB158" s="75">
        <f t="shared" si="149"/>
        <v>99999</v>
      </c>
      <c r="IC158" s="143">
        <f t="shared" si="134"/>
        <v>99999</v>
      </c>
      <c r="ID158" s="75">
        <f t="shared" si="145"/>
        <v>99999</v>
      </c>
      <c r="IE158" s="76">
        <f t="shared" si="135"/>
        <v>99999</v>
      </c>
      <c r="IF158" s="86">
        <f t="shared" si="122"/>
        <v>99999</v>
      </c>
      <c r="IG158" s="88">
        <f t="shared" si="146"/>
        <v>99999</v>
      </c>
      <c r="IH158" s="30">
        <f t="shared" si="136"/>
        <v>99999</v>
      </c>
      <c r="II158" s="55">
        <f t="shared" si="137"/>
        <v>99999</v>
      </c>
      <c r="IJ158" s="133" t="str">
        <f t="shared" si="124"/>
        <v>-</v>
      </c>
      <c r="IL158" s="146"/>
      <c r="IM158" s="146"/>
      <c r="IN158" s="146"/>
      <c r="IO158" s="141">
        <f t="shared" si="117"/>
        <v>99999</v>
      </c>
      <c r="IP158" s="75">
        <f t="shared" si="118"/>
        <v>99999</v>
      </c>
      <c r="IQ158" s="387" t="str">
        <f t="shared" si="150"/>
        <v>-</v>
      </c>
      <c r="IR158" s="142">
        <f t="shared" si="138"/>
        <v>999999</v>
      </c>
      <c r="IS158" s="146"/>
      <c r="IT158" s="389"/>
      <c r="IU158" s="389"/>
      <c r="IV158" s="146"/>
      <c r="IW158" s="7">
        <v>153</v>
      </c>
      <c r="IX158" s="1" t="str">
        <f t="shared" si="139"/>
        <v/>
      </c>
      <c r="IY158" s="7" t="str">
        <f t="shared" si="140"/>
        <v/>
      </c>
      <c r="IZ158" s="223" t="str" cm="1">
        <f t="array" ref="IZ158">IF(IW158&lt;=$HH$1-1,
IF(IX158&lt;&gt;IX157,
INDEX($M$6:$GP$190,1,IY158+1),INDEX($M$6:$GP$190,MIN(IY158,IY157)+1,MAX(IY158,IY157)+1))+IF(IX158&lt;&gt;IX159,INDEX($M$6:$GP$190,1,IY158+1),0),"")</f>
        <v/>
      </c>
      <c r="JA158" s="7" t="str">
        <f t="shared" si="141"/>
        <v/>
      </c>
    </row>
    <row r="159" spans="1:261" ht="15" x14ac:dyDescent="0.2">
      <c r="A159" s="216"/>
      <c r="B159" s="1">
        <v>154</v>
      </c>
      <c r="C159" s="188">
        <f t="shared" si="127"/>
        <v>0</v>
      </c>
      <c r="K159" s="7"/>
      <c r="L159" s="291">
        <v>153</v>
      </c>
      <c r="EY159" s="1"/>
      <c r="EZ159" s="1"/>
      <c r="FA159" s="1"/>
      <c r="FB159" s="1"/>
      <c r="FC159" s="1"/>
      <c r="FD159" s="1"/>
      <c r="FE159" s="1"/>
      <c r="FF159" s="1"/>
      <c r="FG159" s="1"/>
      <c r="FH159" s="1"/>
      <c r="FI159" s="31"/>
      <c r="FJ159" s="31" t="s">
        <v>11</v>
      </c>
      <c r="FK159" s="183">
        <v>99999</v>
      </c>
      <c r="FL159" s="183">
        <v>99999</v>
      </c>
      <c r="FM159" s="183">
        <v>99999</v>
      </c>
      <c r="FN159" s="183">
        <v>99999</v>
      </c>
      <c r="FO159" s="183">
        <v>99999</v>
      </c>
      <c r="FP159" s="183">
        <v>99999</v>
      </c>
      <c r="FQ159" s="183">
        <v>99999</v>
      </c>
      <c r="FR159" s="183">
        <v>99999</v>
      </c>
      <c r="FS159" s="183">
        <v>99999</v>
      </c>
      <c r="FT159" s="183">
        <v>99999</v>
      </c>
      <c r="FU159" s="183">
        <v>99999</v>
      </c>
      <c r="FV159" s="183">
        <v>99999</v>
      </c>
      <c r="FW159" s="183">
        <v>99999</v>
      </c>
      <c r="FX159" s="183">
        <v>99999</v>
      </c>
      <c r="FY159" s="183">
        <v>99999</v>
      </c>
      <c r="FZ159" s="183">
        <v>99999</v>
      </c>
      <c r="GA159" s="183">
        <v>99999</v>
      </c>
      <c r="GB159" s="183">
        <v>99999</v>
      </c>
      <c r="GC159" s="183">
        <v>99999</v>
      </c>
      <c r="GD159" s="183">
        <v>99999</v>
      </c>
      <c r="GE159" s="183">
        <v>99999</v>
      </c>
      <c r="GF159" s="183">
        <v>99999</v>
      </c>
      <c r="GG159" s="183">
        <v>99999</v>
      </c>
      <c r="GH159" s="183">
        <v>99999</v>
      </c>
      <c r="GI159" s="132">
        <v>99999</v>
      </c>
      <c r="GJ159" s="132">
        <v>99999</v>
      </c>
      <c r="GK159" s="132">
        <v>99999</v>
      </c>
      <c r="GL159" s="132">
        <v>99999</v>
      </c>
      <c r="GM159" s="132">
        <v>99999</v>
      </c>
      <c r="GN159" s="132">
        <v>99999</v>
      </c>
      <c r="GO159" s="132">
        <v>99999</v>
      </c>
      <c r="GP159" s="132">
        <v>99999</v>
      </c>
      <c r="GQ159" s="28">
        <v>153</v>
      </c>
      <c r="GR159" s="128"/>
      <c r="GS159" s="55" t="str">
        <f t="shared" si="147"/>
        <v>NFS</v>
      </c>
      <c r="GT159" s="55" t="str">
        <f t="shared" si="148"/>
        <v/>
      </c>
      <c r="GU159" s="29"/>
      <c r="GV159" s="56" t="str">
        <f t="shared" si="144"/>
        <v>,</v>
      </c>
      <c r="GW159" s="59" t="str">
        <f t="shared" si="142"/>
        <v>,</v>
      </c>
      <c r="GX159" s="29">
        <v>154</v>
      </c>
      <c r="GY159" s="5"/>
      <c r="GZ159" s="87" t="str">
        <f t="shared" si="119"/>
        <v/>
      </c>
      <c r="HA159" s="101" t="str">
        <v>0,0,0,0</v>
      </c>
      <c r="HB159" s="56">
        <f t="shared" si="113"/>
        <v>2</v>
      </c>
      <c r="HC159" s="56">
        <f t="shared" si="114"/>
        <v>4</v>
      </c>
      <c r="HD159" s="55">
        <f t="shared" si="125"/>
        <v>99999</v>
      </c>
      <c r="HE159" s="219">
        <f t="shared" si="128"/>
        <v>99999</v>
      </c>
      <c r="HF159" s="55">
        <f t="shared" si="129"/>
        <v>99999</v>
      </c>
      <c r="HG159" s="108" t="str">
        <f t="shared" si="130"/>
        <v>NFS</v>
      </c>
      <c r="HH159" s="85">
        <f t="shared" si="131"/>
        <v>0</v>
      </c>
      <c r="HI159" s="106" t="str">
        <f t="shared" si="132"/>
        <v/>
      </c>
      <c r="HJ159" s="29">
        <v>154</v>
      </c>
      <c r="HK159" s="85" t="str">
        <f t="shared" si="126"/>
        <v/>
      </c>
      <c r="HL159" s="85" t="str">
        <f t="shared" si="143"/>
        <v/>
      </c>
      <c r="HM159" s="55" t="str" cm="1">
        <f t="array" ref="HM159">IF(HJ159&lt;=$HH$1-1,IF(HK159&lt;&gt;HK158,INDEX($M$6:$GP$190,1,HL159+1),INDEX($M$6:$GP$190,MIN(HL159,HL158)+1,MAX(HL159,HL158)+1))+IF(HK159&lt;&gt;HK160,INDEX($M$6:$GP$190,1,HL159+1),0),"")</f>
        <v/>
      </c>
      <c r="HN159" s="29" t="str">
        <f>IF(HJ159&lt;=$HH$1-1,ROUND(#REF!,3)&amp;","&amp;#REF!,"")</f>
        <v/>
      </c>
      <c r="HO159" s="40"/>
      <c r="HP159" s="40"/>
      <c r="HQ159" s="40"/>
      <c r="HR159" s="56"/>
      <c r="HU159" s="75">
        <v>154</v>
      </c>
      <c r="HV159" s="77" t="str">
        <f t="shared" si="120"/>
        <v/>
      </c>
      <c r="HW159" s="78" t="str">
        <f t="shared" si="121"/>
        <v/>
      </c>
      <c r="HX159" s="88" t="str">
        <f t="shared" si="133"/>
        <v/>
      </c>
      <c r="HY159" s="68" t="str">
        <v>0,0,0,1</v>
      </c>
      <c r="HZ159" s="75">
        <f t="shared" si="115"/>
        <v>2</v>
      </c>
      <c r="IA159" s="75">
        <f t="shared" si="116"/>
        <v>4</v>
      </c>
      <c r="IB159" s="75">
        <f t="shared" si="149"/>
        <v>99999</v>
      </c>
      <c r="IC159" s="143">
        <f t="shared" si="134"/>
        <v>99999</v>
      </c>
      <c r="ID159" s="75">
        <f t="shared" si="145"/>
        <v>99999</v>
      </c>
      <c r="IE159" s="76">
        <f t="shared" si="135"/>
        <v>99999</v>
      </c>
      <c r="IF159" s="86">
        <f t="shared" si="122"/>
        <v>99999</v>
      </c>
      <c r="IG159" s="88">
        <f t="shared" si="146"/>
        <v>99999</v>
      </c>
      <c r="IH159" s="30">
        <f t="shared" si="136"/>
        <v>99999</v>
      </c>
      <c r="II159" s="55">
        <f t="shared" si="137"/>
        <v>99999</v>
      </c>
      <c r="IJ159" s="133" t="str">
        <f t="shared" si="124"/>
        <v>-</v>
      </c>
      <c r="IL159" s="146"/>
      <c r="IM159" s="146"/>
      <c r="IN159" s="146"/>
      <c r="IO159" s="141">
        <f t="shared" si="117"/>
        <v>99999</v>
      </c>
      <c r="IP159" s="75">
        <f t="shared" si="118"/>
        <v>99999</v>
      </c>
      <c r="IQ159" s="387" t="str">
        <f t="shared" si="150"/>
        <v>-</v>
      </c>
      <c r="IR159" s="142">
        <f t="shared" si="138"/>
        <v>999999</v>
      </c>
      <c r="IS159" s="146"/>
      <c r="IT159" s="389"/>
      <c r="IU159" s="389"/>
      <c r="IV159" s="146"/>
      <c r="IW159" s="7">
        <v>154</v>
      </c>
      <c r="IX159" s="1" t="str">
        <f t="shared" si="139"/>
        <v/>
      </c>
      <c r="IY159" s="7" t="str">
        <f t="shared" si="140"/>
        <v/>
      </c>
      <c r="IZ159" s="223" t="str" cm="1">
        <f t="array" ref="IZ159">IF(IW159&lt;=$HH$1-1,
IF(IX159&lt;&gt;IX158,
INDEX($M$6:$GP$190,1,IY159+1),INDEX($M$6:$GP$190,MIN(IY159,IY158)+1,MAX(IY159,IY158)+1))+IF(IX159&lt;&gt;IX160,INDEX($M$6:$GP$190,1,IY159+1),0),"")</f>
        <v/>
      </c>
      <c r="JA159" s="7" t="str">
        <f t="shared" si="141"/>
        <v/>
      </c>
    </row>
    <row r="160" spans="1:261" ht="15" x14ac:dyDescent="0.2">
      <c r="A160" s="216"/>
      <c r="B160" s="1">
        <v>155</v>
      </c>
      <c r="C160" s="188">
        <f t="shared" si="127"/>
        <v>0</v>
      </c>
      <c r="K160" s="7"/>
      <c r="L160" s="291">
        <v>154</v>
      </c>
      <c r="EY160" s="1"/>
      <c r="EZ160" s="1"/>
      <c r="FA160" s="1"/>
      <c r="FB160" s="1"/>
      <c r="FC160" s="1"/>
      <c r="FD160" s="1"/>
      <c r="FE160" s="1"/>
      <c r="FF160" s="1"/>
      <c r="FG160" s="1"/>
      <c r="FH160" s="1"/>
      <c r="FI160" s="1"/>
      <c r="FJ160" s="31"/>
      <c r="FK160" s="31" t="s">
        <v>11</v>
      </c>
      <c r="FL160" s="183">
        <v>99999</v>
      </c>
      <c r="FM160" s="183">
        <v>99999</v>
      </c>
      <c r="FN160" s="183">
        <v>99999</v>
      </c>
      <c r="FO160" s="183">
        <v>99999</v>
      </c>
      <c r="FP160" s="183">
        <v>99999</v>
      </c>
      <c r="FQ160" s="183">
        <v>99999</v>
      </c>
      <c r="FR160" s="183">
        <v>99999</v>
      </c>
      <c r="FS160" s="183">
        <v>99999</v>
      </c>
      <c r="FT160" s="183">
        <v>99999</v>
      </c>
      <c r="FU160" s="183">
        <v>99999</v>
      </c>
      <c r="FV160" s="183">
        <v>99999</v>
      </c>
      <c r="FW160" s="183">
        <v>99999</v>
      </c>
      <c r="FX160" s="183">
        <v>99999</v>
      </c>
      <c r="FY160" s="183">
        <v>99999</v>
      </c>
      <c r="FZ160" s="183">
        <v>99999</v>
      </c>
      <c r="GA160" s="183">
        <v>99999</v>
      </c>
      <c r="GB160" s="183">
        <v>99999</v>
      </c>
      <c r="GC160" s="183">
        <v>99999</v>
      </c>
      <c r="GD160" s="183">
        <v>99999</v>
      </c>
      <c r="GE160" s="183">
        <v>99999</v>
      </c>
      <c r="GF160" s="183">
        <v>99999</v>
      </c>
      <c r="GG160" s="183">
        <v>99999</v>
      </c>
      <c r="GH160" s="183">
        <v>99999</v>
      </c>
      <c r="GI160" s="132">
        <v>99999</v>
      </c>
      <c r="GJ160" s="132">
        <v>99999</v>
      </c>
      <c r="GK160" s="132">
        <v>99999</v>
      </c>
      <c r="GL160" s="132">
        <v>99999</v>
      </c>
      <c r="GM160" s="132">
        <v>99999</v>
      </c>
      <c r="GN160" s="132">
        <v>99999</v>
      </c>
      <c r="GO160" s="132">
        <v>99999</v>
      </c>
      <c r="GP160" s="132">
        <v>99999</v>
      </c>
      <c r="GQ160" s="28">
        <v>154</v>
      </c>
      <c r="GR160" s="128"/>
      <c r="GS160" s="55" t="str">
        <f t="shared" si="147"/>
        <v>NFS</v>
      </c>
      <c r="GT160" s="55" t="str">
        <f t="shared" si="148"/>
        <v/>
      </c>
      <c r="GU160" s="29"/>
      <c r="GV160" s="56" t="str">
        <f t="shared" si="144"/>
        <v>,</v>
      </c>
      <c r="GW160" s="59" t="str">
        <f t="shared" si="142"/>
        <v>,</v>
      </c>
      <c r="GX160" s="29">
        <v>155</v>
      </c>
      <c r="GY160" s="5"/>
      <c r="GZ160" s="87" t="str">
        <f t="shared" si="119"/>
        <v/>
      </c>
      <c r="HA160" s="101" t="str">
        <v>0,0,0,0</v>
      </c>
      <c r="HB160" s="56">
        <f t="shared" si="113"/>
        <v>2</v>
      </c>
      <c r="HC160" s="56">
        <f t="shared" si="114"/>
        <v>4</v>
      </c>
      <c r="HD160" s="55">
        <f t="shared" si="125"/>
        <v>99999</v>
      </c>
      <c r="HE160" s="219">
        <f t="shared" si="128"/>
        <v>99999</v>
      </c>
      <c r="HF160" s="55">
        <f t="shared" si="129"/>
        <v>99999</v>
      </c>
      <c r="HG160" s="108" t="str">
        <f t="shared" si="130"/>
        <v>NFS</v>
      </c>
      <c r="HH160" s="85">
        <f t="shared" si="131"/>
        <v>0</v>
      </c>
      <c r="HI160" s="106" t="str">
        <f t="shared" si="132"/>
        <v/>
      </c>
      <c r="HJ160" s="29">
        <v>155</v>
      </c>
      <c r="HK160" s="85" t="str">
        <f t="shared" si="126"/>
        <v/>
      </c>
      <c r="HL160" s="85" t="str">
        <f t="shared" si="143"/>
        <v/>
      </c>
      <c r="HM160" s="55" t="str" cm="1">
        <f t="array" ref="HM160">IF(HJ160&lt;=$HH$1-1,IF(HK160&lt;&gt;HK159,INDEX($M$6:$GP$190,1,HL160+1),INDEX($M$6:$GP$190,MIN(HL160,HL159)+1,MAX(HL160,HL159)+1))+IF(HK160&lt;&gt;HK161,INDEX($M$6:$GP$190,1,HL160+1),0),"")</f>
        <v/>
      </c>
      <c r="HN160" s="29" t="str">
        <f>IF(HJ160&lt;=$HH$1-1,ROUND(#REF!,3)&amp;","&amp;#REF!,"")</f>
        <v/>
      </c>
      <c r="HO160" s="40"/>
      <c r="HP160" s="40"/>
      <c r="HQ160" s="40"/>
      <c r="HR160" s="123"/>
      <c r="HU160" s="75">
        <v>155</v>
      </c>
      <c r="HV160" s="77" t="str">
        <f t="shared" si="120"/>
        <v/>
      </c>
      <c r="HW160" s="78" t="str">
        <f t="shared" si="121"/>
        <v/>
      </c>
      <c r="HX160" s="88" t="str">
        <f t="shared" si="133"/>
        <v/>
      </c>
      <c r="HY160" s="68" t="str">
        <v>0,0,0,1</v>
      </c>
      <c r="HZ160" s="75">
        <f t="shared" si="115"/>
        <v>2</v>
      </c>
      <c r="IA160" s="75">
        <f t="shared" si="116"/>
        <v>4</v>
      </c>
      <c r="IB160" s="75">
        <f t="shared" si="149"/>
        <v>99999</v>
      </c>
      <c r="IC160" s="143">
        <f t="shared" si="134"/>
        <v>99999</v>
      </c>
      <c r="ID160" s="75">
        <f t="shared" si="145"/>
        <v>99999</v>
      </c>
      <c r="IE160" s="76">
        <f t="shared" si="135"/>
        <v>99999</v>
      </c>
      <c r="IF160" s="86">
        <f t="shared" si="122"/>
        <v>99999</v>
      </c>
      <c r="IG160" s="88">
        <f t="shared" si="146"/>
        <v>99999</v>
      </c>
      <c r="IH160" s="30">
        <f t="shared" si="136"/>
        <v>99999</v>
      </c>
      <c r="II160" s="55">
        <f t="shared" si="137"/>
        <v>99999</v>
      </c>
      <c r="IJ160" s="133" t="str">
        <f t="shared" si="124"/>
        <v>-</v>
      </c>
      <c r="IL160" s="146"/>
      <c r="IM160" s="146"/>
      <c r="IN160" s="146"/>
      <c r="IO160" s="141">
        <f t="shared" si="117"/>
        <v>99999</v>
      </c>
      <c r="IP160" s="75">
        <f t="shared" si="118"/>
        <v>99999</v>
      </c>
      <c r="IQ160" s="387" t="str">
        <f t="shared" si="150"/>
        <v>-</v>
      </c>
      <c r="IR160" s="142">
        <f t="shared" si="138"/>
        <v>999999</v>
      </c>
      <c r="IS160" s="146"/>
      <c r="IT160" s="389"/>
      <c r="IU160" s="389"/>
      <c r="IV160" s="146"/>
      <c r="IW160" s="7">
        <v>155</v>
      </c>
      <c r="IX160" s="1" t="str">
        <f t="shared" si="139"/>
        <v/>
      </c>
      <c r="IY160" s="7" t="str">
        <f t="shared" si="140"/>
        <v/>
      </c>
      <c r="IZ160" s="223" t="str" cm="1">
        <f t="array" ref="IZ160">IF(IW160&lt;=$HH$1-1,
IF(IX160&lt;&gt;IX159,
INDEX($M$6:$GP$190,1,IY160+1),INDEX($M$6:$GP$190,MIN(IY160,IY159)+1,MAX(IY160,IY159)+1))+IF(IX160&lt;&gt;IX161,INDEX($M$6:$GP$190,1,IY160+1),0),"")</f>
        <v/>
      </c>
      <c r="JA160" s="7" t="str">
        <f t="shared" si="141"/>
        <v/>
      </c>
    </row>
    <row r="161" spans="1:261" ht="15" x14ac:dyDescent="0.2">
      <c r="A161" s="216"/>
      <c r="B161" s="1">
        <v>156</v>
      </c>
      <c r="C161" s="188">
        <f t="shared" si="127"/>
        <v>0</v>
      </c>
      <c r="K161" s="7"/>
      <c r="L161" s="291">
        <v>155</v>
      </c>
      <c r="EY161" s="1"/>
      <c r="EZ161" s="1"/>
      <c r="FA161" s="1"/>
      <c r="FB161" s="1"/>
      <c r="FC161" s="1"/>
      <c r="FD161" s="1"/>
      <c r="FE161" s="1"/>
      <c r="FF161" s="1"/>
      <c r="FG161" s="1"/>
      <c r="FH161" s="1"/>
      <c r="FI161" s="1"/>
      <c r="FJ161" s="1"/>
      <c r="FK161" s="31"/>
      <c r="FL161" s="31" t="s">
        <v>11</v>
      </c>
      <c r="FM161" s="183">
        <v>99999</v>
      </c>
      <c r="FN161" s="183">
        <v>99999</v>
      </c>
      <c r="FO161" s="183">
        <v>99999</v>
      </c>
      <c r="FP161" s="183">
        <v>99999</v>
      </c>
      <c r="FQ161" s="183">
        <v>99999</v>
      </c>
      <c r="FR161" s="183">
        <v>99999</v>
      </c>
      <c r="FS161" s="183">
        <v>99999</v>
      </c>
      <c r="FT161" s="183">
        <v>99999</v>
      </c>
      <c r="FU161" s="183">
        <v>99999</v>
      </c>
      <c r="FV161" s="183">
        <v>99999</v>
      </c>
      <c r="FW161" s="183">
        <v>99999</v>
      </c>
      <c r="FX161" s="183">
        <v>99999</v>
      </c>
      <c r="FY161" s="183">
        <v>99999</v>
      </c>
      <c r="FZ161" s="183">
        <v>99999</v>
      </c>
      <c r="GA161" s="183">
        <v>99999</v>
      </c>
      <c r="GB161" s="183">
        <v>99999</v>
      </c>
      <c r="GC161" s="183">
        <v>99999</v>
      </c>
      <c r="GD161" s="183">
        <v>99999</v>
      </c>
      <c r="GE161" s="183">
        <v>99999</v>
      </c>
      <c r="GF161" s="183">
        <v>99999</v>
      </c>
      <c r="GG161" s="183">
        <v>99999</v>
      </c>
      <c r="GH161" s="183">
        <v>99999</v>
      </c>
      <c r="GI161" s="132">
        <v>99999</v>
      </c>
      <c r="GJ161" s="132">
        <v>99999</v>
      </c>
      <c r="GK161" s="132">
        <v>99999</v>
      </c>
      <c r="GL161" s="132">
        <v>99999</v>
      </c>
      <c r="GM161" s="132">
        <v>99999</v>
      </c>
      <c r="GN161" s="132">
        <v>99999</v>
      </c>
      <c r="GO161" s="132">
        <v>99999</v>
      </c>
      <c r="GP161" s="132">
        <v>99999</v>
      </c>
      <c r="GQ161" s="28">
        <v>155</v>
      </c>
      <c r="GR161" s="128"/>
      <c r="GS161" s="55" t="str">
        <f t="shared" si="147"/>
        <v>NFS</v>
      </c>
      <c r="GT161" s="55" t="str">
        <f t="shared" si="148"/>
        <v/>
      </c>
      <c r="GU161" s="29"/>
      <c r="GV161" s="56" t="str">
        <f t="shared" si="144"/>
        <v>,</v>
      </c>
      <c r="GW161" s="59" t="str">
        <f t="shared" si="142"/>
        <v>,</v>
      </c>
      <c r="GX161" s="29">
        <v>156</v>
      </c>
      <c r="GY161" s="5"/>
      <c r="GZ161" s="87" t="str">
        <f t="shared" si="119"/>
        <v/>
      </c>
      <c r="HA161" s="101" t="str">
        <v>0,0,0,0</v>
      </c>
      <c r="HB161" s="56">
        <f t="shared" si="113"/>
        <v>2</v>
      </c>
      <c r="HC161" s="56">
        <f t="shared" si="114"/>
        <v>4</v>
      </c>
      <c r="HD161" s="55">
        <f t="shared" si="125"/>
        <v>99999</v>
      </c>
      <c r="HE161" s="219">
        <f t="shared" si="128"/>
        <v>99999</v>
      </c>
      <c r="HF161" s="55">
        <f t="shared" si="129"/>
        <v>99999</v>
      </c>
      <c r="HG161" s="108" t="str">
        <f t="shared" si="130"/>
        <v>NFS</v>
      </c>
      <c r="HH161" s="85">
        <f t="shared" si="131"/>
        <v>0</v>
      </c>
      <c r="HI161" s="106" t="str">
        <f t="shared" si="132"/>
        <v/>
      </c>
      <c r="HJ161" s="29">
        <v>156</v>
      </c>
      <c r="HK161" s="85" t="str">
        <f t="shared" si="126"/>
        <v/>
      </c>
      <c r="HL161" s="85" t="str">
        <f t="shared" si="143"/>
        <v/>
      </c>
      <c r="HM161" s="55" t="str" cm="1">
        <f t="array" ref="HM161">IF(HJ161&lt;=$HH$1-1,IF(HK161&lt;&gt;HK160,INDEX($M$6:$GP$190,1,HL161+1),INDEX($M$6:$GP$190,MIN(HL161,HL160)+1,MAX(HL161,HL160)+1))+IF(HK161&lt;&gt;HK162,INDEX($M$6:$GP$190,1,HL161+1),0),"")</f>
        <v/>
      </c>
      <c r="HN161" s="29" t="str">
        <f>IF(HJ161&lt;=$HH$1-1,ROUND(#REF!,3)&amp;","&amp;#REF!,"")</f>
        <v/>
      </c>
      <c r="HO161" s="40"/>
      <c r="HP161" s="40"/>
      <c r="HQ161" s="40"/>
      <c r="HR161" s="40"/>
      <c r="HU161" s="75">
        <v>156</v>
      </c>
      <c r="HV161" s="77" t="str">
        <f t="shared" si="120"/>
        <v/>
      </c>
      <c r="HW161" s="78" t="str">
        <f t="shared" si="121"/>
        <v/>
      </c>
      <c r="HX161" s="88" t="str">
        <f t="shared" si="133"/>
        <v/>
      </c>
      <c r="HY161" s="68" t="str">
        <v>0,0,0,1</v>
      </c>
      <c r="HZ161" s="75">
        <f t="shared" si="115"/>
        <v>2</v>
      </c>
      <c r="IA161" s="75">
        <f t="shared" si="116"/>
        <v>4</v>
      </c>
      <c r="IB161" s="75">
        <f t="shared" si="149"/>
        <v>99999</v>
      </c>
      <c r="IC161" s="143">
        <f t="shared" si="134"/>
        <v>99999</v>
      </c>
      <c r="ID161" s="75">
        <f t="shared" si="145"/>
        <v>99999</v>
      </c>
      <c r="IE161" s="76">
        <f t="shared" si="135"/>
        <v>99999</v>
      </c>
      <c r="IF161" s="86">
        <f t="shared" si="122"/>
        <v>99999</v>
      </c>
      <c r="IG161" s="88">
        <f t="shared" si="146"/>
        <v>99999</v>
      </c>
      <c r="IH161" s="30">
        <f t="shared" si="136"/>
        <v>99999</v>
      </c>
      <c r="II161" s="55">
        <f t="shared" si="137"/>
        <v>99999</v>
      </c>
      <c r="IJ161" s="133" t="str">
        <f t="shared" si="124"/>
        <v>-</v>
      </c>
      <c r="IL161" s="146"/>
      <c r="IM161" s="146"/>
      <c r="IN161" s="146"/>
      <c r="IO161" s="141">
        <f t="shared" si="117"/>
        <v>99999</v>
      </c>
      <c r="IP161" s="75">
        <f t="shared" si="118"/>
        <v>99999</v>
      </c>
      <c r="IQ161" s="387" t="str">
        <f t="shared" si="150"/>
        <v>-</v>
      </c>
      <c r="IR161" s="142">
        <f t="shared" si="138"/>
        <v>999999</v>
      </c>
      <c r="IS161" s="146"/>
      <c r="IT161" s="389"/>
      <c r="IU161" s="389"/>
      <c r="IV161" s="146"/>
      <c r="IW161" s="7">
        <v>156</v>
      </c>
      <c r="IX161" s="1" t="str">
        <f t="shared" si="139"/>
        <v/>
      </c>
      <c r="IY161" s="7" t="str">
        <f t="shared" si="140"/>
        <v/>
      </c>
      <c r="IZ161" s="223" t="str" cm="1">
        <f t="array" ref="IZ161">IF(IW161&lt;=$HH$1-1,
IF(IX161&lt;&gt;IX160,
INDEX($M$6:$GP$190,1,IY161+1),INDEX($M$6:$GP$190,MIN(IY161,IY160)+1,MAX(IY161,IY160)+1))+IF(IX161&lt;&gt;IX162,INDEX($M$6:$GP$190,1,IY161+1),0),"")</f>
        <v/>
      </c>
      <c r="JA161" s="7" t="str">
        <f t="shared" si="141"/>
        <v/>
      </c>
    </row>
    <row r="162" spans="1:261" ht="15" x14ac:dyDescent="0.2">
      <c r="A162" s="216"/>
      <c r="B162" s="1">
        <v>157</v>
      </c>
      <c r="C162" s="188">
        <f t="shared" si="127"/>
        <v>0</v>
      </c>
      <c r="K162" s="7"/>
      <c r="L162" s="291">
        <v>156</v>
      </c>
      <c r="EY162" s="1"/>
      <c r="EZ162" s="1"/>
      <c r="FA162" s="1"/>
      <c r="FB162" s="1"/>
      <c r="FC162" s="1"/>
      <c r="FD162" s="1"/>
      <c r="FE162" s="1"/>
      <c r="FF162" s="1"/>
      <c r="FG162" s="1"/>
      <c r="FH162" s="1"/>
      <c r="FI162" s="1"/>
      <c r="FJ162" s="1"/>
      <c r="FK162" s="1"/>
      <c r="FL162" s="31"/>
      <c r="FM162" s="31" t="s">
        <v>11</v>
      </c>
      <c r="FN162" s="183">
        <v>99999</v>
      </c>
      <c r="FO162" s="183">
        <v>99999</v>
      </c>
      <c r="FP162" s="183">
        <v>99999</v>
      </c>
      <c r="FQ162" s="183">
        <v>99999</v>
      </c>
      <c r="FR162" s="183">
        <v>99999</v>
      </c>
      <c r="FS162" s="183">
        <v>99999</v>
      </c>
      <c r="FT162" s="183">
        <v>99999</v>
      </c>
      <c r="FU162" s="183">
        <v>99999</v>
      </c>
      <c r="FV162" s="183">
        <v>99999</v>
      </c>
      <c r="FW162" s="183">
        <v>99999</v>
      </c>
      <c r="FX162" s="183">
        <v>99999</v>
      </c>
      <c r="FY162" s="183">
        <v>99999</v>
      </c>
      <c r="FZ162" s="183">
        <v>99999</v>
      </c>
      <c r="GA162" s="183">
        <v>99999</v>
      </c>
      <c r="GB162" s="183">
        <v>99999</v>
      </c>
      <c r="GC162" s="183">
        <v>99999</v>
      </c>
      <c r="GD162" s="183">
        <v>99999</v>
      </c>
      <c r="GE162" s="183">
        <v>99999</v>
      </c>
      <c r="GF162" s="183">
        <v>99999</v>
      </c>
      <c r="GG162" s="183">
        <v>99999</v>
      </c>
      <c r="GH162" s="183">
        <v>99999</v>
      </c>
      <c r="GI162" s="132">
        <v>99999</v>
      </c>
      <c r="GJ162" s="132">
        <v>99999</v>
      </c>
      <c r="GK162" s="132">
        <v>99999</v>
      </c>
      <c r="GL162" s="132">
        <v>99999</v>
      </c>
      <c r="GM162" s="132">
        <v>99999</v>
      </c>
      <c r="GN162" s="132">
        <v>99999</v>
      </c>
      <c r="GO162" s="132">
        <v>99999</v>
      </c>
      <c r="GP162" s="132">
        <v>99999</v>
      </c>
      <c r="GQ162" s="28">
        <v>156</v>
      </c>
      <c r="GR162" s="128"/>
      <c r="GS162" s="55" t="str">
        <f t="shared" si="147"/>
        <v>NFS</v>
      </c>
      <c r="GT162" s="55" t="str">
        <f t="shared" si="148"/>
        <v/>
      </c>
      <c r="GU162" s="29"/>
      <c r="GV162" s="56" t="str">
        <f t="shared" si="144"/>
        <v>,</v>
      </c>
      <c r="GW162" s="59" t="str">
        <f t="shared" si="142"/>
        <v>,</v>
      </c>
      <c r="GX162" s="29">
        <v>157</v>
      </c>
      <c r="GY162" s="5"/>
      <c r="GZ162" s="87" t="str">
        <f t="shared" si="119"/>
        <v/>
      </c>
      <c r="HA162" s="101" t="str">
        <v>0,0,0,0</v>
      </c>
      <c r="HB162" s="56">
        <f t="shared" si="113"/>
        <v>2</v>
      </c>
      <c r="HC162" s="56">
        <f t="shared" si="114"/>
        <v>4</v>
      </c>
      <c r="HD162" s="55">
        <f t="shared" si="125"/>
        <v>99999</v>
      </c>
      <c r="HE162" s="219">
        <f t="shared" si="128"/>
        <v>99999</v>
      </c>
      <c r="HF162" s="55">
        <f t="shared" si="129"/>
        <v>99999</v>
      </c>
      <c r="HG162" s="108" t="str">
        <f t="shared" si="130"/>
        <v>NFS</v>
      </c>
      <c r="HH162" s="85">
        <f t="shared" si="131"/>
        <v>0</v>
      </c>
      <c r="HI162" s="106" t="str">
        <f t="shared" si="132"/>
        <v/>
      </c>
      <c r="HJ162" s="29">
        <v>157</v>
      </c>
      <c r="HK162" s="85" t="str">
        <f t="shared" si="126"/>
        <v/>
      </c>
      <c r="HL162" s="85" t="str">
        <f t="shared" si="143"/>
        <v/>
      </c>
      <c r="HM162" s="55" t="str" cm="1">
        <f t="array" ref="HM162">IF(HJ162&lt;=$HH$1-1,IF(HK162&lt;&gt;HK161,INDEX($M$6:$GP$190,1,HL162+1),INDEX($M$6:$GP$190,MIN(HL162,HL161)+1,MAX(HL162,HL161)+1))+IF(HK162&lt;&gt;HK163,INDEX($M$6:$GP$190,1,HL162+1),0),"")</f>
        <v/>
      </c>
      <c r="HN162" s="29" t="str">
        <f>IF(HJ162&lt;=$HH$1-1,ROUND(#REF!,3)&amp;","&amp;#REF!,"")</f>
        <v/>
      </c>
      <c r="HO162" s="40"/>
      <c r="HP162" s="40"/>
      <c r="HQ162" s="40"/>
      <c r="HR162" s="40"/>
      <c r="HU162" s="75">
        <v>157</v>
      </c>
      <c r="HV162" s="77" t="str">
        <f t="shared" si="120"/>
        <v/>
      </c>
      <c r="HW162" s="78" t="str">
        <f t="shared" si="121"/>
        <v/>
      </c>
      <c r="HX162" s="88" t="str">
        <f t="shared" si="133"/>
        <v/>
      </c>
      <c r="HY162" s="68" t="str">
        <v>0,0,0,1</v>
      </c>
      <c r="HZ162" s="75">
        <f t="shared" si="115"/>
        <v>2</v>
      </c>
      <c r="IA162" s="75">
        <f t="shared" si="116"/>
        <v>4</v>
      </c>
      <c r="IB162" s="75">
        <f t="shared" si="149"/>
        <v>99999</v>
      </c>
      <c r="IC162" s="143">
        <f t="shared" si="134"/>
        <v>99999</v>
      </c>
      <c r="ID162" s="75">
        <f t="shared" si="145"/>
        <v>99999</v>
      </c>
      <c r="IE162" s="76">
        <f t="shared" si="135"/>
        <v>99999</v>
      </c>
      <c r="IF162" s="86">
        <f t="shared" si="122"/>
        <v>99999</v>
      </c>
      <c r="IG162" s="88">
        <f t="shared" si="146"/>
        <v>99999</v>
      </c>
      <c r="IH162" s="30">
        <f t="shared" si="136"/>
        <v>99999</v>
      </c>
      <c r="II162" s="55">
        <f t="shared" si="137"/>
        <v>99999</v>
      </c>
      <c r="IJ162" s="133" t="str">
        <f t="shared" si="124"/>
        <v>-</v>
      </c>
      <c r="IL162" s="146"/>
      <c r="IM162" s="146"/>
      <c r="IN162" s="146"/>
      <c r="IO162" s="141">
        <f t="shared" si="117"/>
        <v>99999</v>
      </c>
      <c r="IP162" s="75">
        <f t="shared" si="118"/>
        <v>99999</v>
      </c>
      <c r="IQ162" s="387" t="str">
        <f t="shared" si="150"/>
        <v>-</v>
      </c>
      <c r="IR162" s="142">
        <f t="shared" si="138"/>
        <v>999999</v>
      </c>
      <c r="IS162" s="146"/>
      <c r="IT162" s="389"/>
      <c r="IU162" s="389"/>
      <c r="IV162" s="146"/>
      <c r="IW162" s="7">
        <v>157</v>
      </c>
      <c r="IX162" s="1" t="str">
        <f t="shared" si="139"/>
        <v/>
      </c>
      <c r="IY162" s="7" t="str">
        <f t="shared" si="140"/>
        <v/>
      </c>
      <c r="IZ162" s="223" t="str" cm="1">
        <f t="array" ref="IZ162">IF(IW162&lt;=$HH$1-1,
IF(IX162&lt;&gt;IX161,
INDEX($M$6:$GP$190,1,IY162+1),INDEX($M$6:$GP$190,MIN(IY162,IY161)+1,MAX(IY162,IY161)+1))+IF(IX162&lt;&gt;IX163,INDEX($M$6:$GP$190,1,IY162+1),0),"")</f>
        <v/>
      </c>
      <c r="JA162" s="7" t="str">
        <f t="shared" si="141"/>
        <v/>
      </c>
    </row>
    <row r="163" spans="1:261" ht="15" x14ac:dyDescent="0.2">
      <c r="A163" s="216"/>
      <c r="B163" s="1">
        <v>158</v>
      </c>
      <c r="C163" s="188">
        <f t="shared" si="127"/>
        <v>0</v>
      </c>
      <c r="K163" s="7"/>
      <c r="L163" s="291">
        <v>157</v>
      </c>
      <c r="EY163" s="1"/>
      <c r="EZ163" s="1"/>
      <c r="FA163" s="1"/>
      <c r="FB163" s="1"/>
      <c r="FC163" s="1"/>
      <c r="FD163" s="1"/>
      <c r="FE163" s="1"/>
      <c r="FF163" s="1"/>
      <c r="FG163" s="1"/>
      <c r="FH163" s="1"/>
      <c r="FI163" s="1"/>
      <c r="FJ163" s="1"/>
      <c r="FK163" s="1"/>
      <c r="FL163" s="1"/>
      <c r="FM163" s="31"/>
      <c r="FN163" s="31" t="s">
        <v>11</v>
      </c>
      <c r="FO163" s="183">
        <v>99999</v>
      </c>
      <c r="FP163" s="183">
        <v>99999</v>
      </c>
      <c r="FQ163" s="183">
        <v>99999</v>
      </c>
      <c r="FR163" s="183">
        <v>99999</v>
      </c>
      <c r="FS163" s="183">
        <v>99999</v>
      </c>
      <c r="FT163" s="183">
        <v>99999</v>
      </c>
      <c r="FU163" s="183">
        <v>99999</v>
      </c>
      <c r="FV163" s="183">
        <v>99999</v>
      </c>
      <c r="FW163" s="183">
        <v>99999</v>
      </c>
      <c r="FX163" s="183">
        <v>99999</v>
      </c>
      <c r="FY163" s="183">
        <v>99999</v>
      </c>
      <c r="FZ163" s="183">
        <v>99999</v>
      </c>
      <c r="GA163" s="183">
        <v>99999</v>
      </c>
      <c r="GB163" s="183">
        <v>99999</v>
      </c>
      <c r="GC163" s="183">
        <v>99999</v>
      </c>
      <c r="GD163" s="183">
        <v>99999</v>
      </c>
      <c r="GE163" s="183">
        <v>99999</v>
      </c>
      <c r="GF163" s="183">
        <v>99999</v>
      </c>
      <c r="GG163" s="183">
        <v>99999</v>
      </c>
      <c r="GH163" s="183">
        <v>99999</v>
      </c>
      <c r="GI163" s="132">
        <v>99999</v>
      </c>
      <c r="GJ163" s="132">
        <v>99999</v>
      </c>
      <c r="GK163" s="132">
        <v>99999</v>
      </c>
      <c r="GL163" s="132">
        <v>99999</v>
      </c>
      <c r="GM163" s="132">
        <v>99999</v>
      </c>
      <c r="GN163" s="132">
        <v>99999</v>
      </c>
      <c r="GO163" s="132">
        <v>99999</v>
      </c>
      <c r="GP163" s="132">
        <v>99999</v>
      </c>
      <c r="GQ163" s="28">
        <v>157</v>
      </c>
      <c r="GR163" s="128"/>
      <c r="GS163" s="55" t="str">
        <f t="shared" si="147"/>
        <v>NFS</v>
      </c>
      <c r="GT163" s="55" t="str">
        <f t="shared" si="148"/>
        <v/>
      </c>
      <c r="GU163" s="29"/>
      <c r="GV163" s="56" t="str">
        <f t="shared" si="144"/>
        <v>,</v>
      </c>
      <c r="GW163" s="59" t="str">
        <f t="shared" si="142"/>
        <v>,</v>
      </c>
      <c r="GX163" s="29">
        <v>158</v>
      </c>
      <c r="GY163" s="5"/>
      <c r="GZ163" s="87" t="str">
        <f t="shared" si="119"/>
        <v/>
      </c>
      <c r="HA163" s="101" t="str">
        <v>0,0,0,0</v>
      </c>
      <c r="HB163" s="56">
        <f t="shared" si="113"/>
        <v>2</v>
      </c>
      <c r="HC163" s="56">
        <f t="shared" si="114"/>
        <v>4</v>
      </c>
      <c r="HD163" s="55">
        <f t="shared" si="125"/>
        <v>99999</v>
      </c>
      <c r="HE163" s="219">
        <f t="shared" si="128"/>
        <v>99999</v>
      </c>
      <c r="HF163" s="55">
        <f t="shared" si="129"/>
        <v>99999</v>
      </c>
      <c r="HG163" s="108" t="str">
        <f t="shared" si="130"/>
        <v>NFS</v>
      </c>
      <c r="HH163" s="85">
        <f t="shared" si="131"/>
        <v>0</v>
      </c>
      <c r="HI163" s="106" t="str">
        <f t="shared" si="132"/>
        <v/>
      </c>
      <c r="HJ163" s="29">
        <v>158</v>
      </c>
      <c r="HK163" s="85" t="str">
        <f t="shared" si="126"/>
        <v/>
      </c>
      <c r="HL163" s="85" t="str">
        <f t="shared" si="143"/>
        <v/>
      </c>
      <c r="HM163" s="55" t="str" cm="1">
        <f t="array" ref="HM163">IF(HJ163&lt;=$HH$1-1,IF(HK163&lt;&gt;HK162,INDEX($M$6:$GP$190,1,HL163+1),INDEX($M$6:$GP$190,MIN(HL163,HL162)+1,MAX(HL163,HL162)+1))+IF(HK163&lt;&gt;HK164,INDEX($M$6:$GP$190,1,HL163+1),0),"")</f>
        <v/>
      </c>
      <c r="HN163" s="29" t="str">
        <f>IF(HJ163&lt;=$HH$1-1,ROUND(#REF!,3)&amp;","&amp;#REF!,"")</f>
        <v/>
      </c>
      <c r="HO163" s="40"/>
      <c r="HP163" s="40"/>
      <c r="HQ163" s="40"/>
      <c r="HR163" s="40"/>
      <c r="HU163" s="75">
        <v>158</v>
      </c>
      <c r="HV163" s="77" t="str">
        <f t="shared" si="120"/>
        <v/>
      </c>
      <c r="HW163" s="78" t="str">
        <f t="shared" si="121"/>
        <v/>
      </c>
      <c r="HX163" s="88" t="str">
        <f t="shared" si="133"/>
        <v/>
      </c>
      <c r="HY163" s="68" t="str">
        <v>0,0,0,1</v>
      </c>
      <c r="HZ163" s="75">
        <f t="shared" si="115"/>
        <v>2</v>
      </c>
      <c r="IA163" s="75">
        <f t="shared" si="116"/>
        <v>4</v>
      </c>
      <c r="IB163" s="75">
        <f t="shared" si="149"/>
        <v>99999</v>
      </c>
      <c r="IC163" s="143">
        <f t="shared" si="134"/>
        <v>99999</v>
      </c>
      <c r="ID163" s="75">
        <f t="shared" si="145"/>
        <v>99999</v>
      </c>
      <c r="IE163" s="76">
        <f t="shared" si="135"/>
        <v>99999</v>
      </c>
      <c r="IF163" s="86">
        <f t="shared" si="122"/>
        <v>99999</v>
      </c>
      <c r="IG163" s="88">
        <f t="shared" si="146"/>
        <v>99999</v>
      </c>
      <c r="IH163" s="30">
        <f t="shared" si="136"/>
        <v>99999</v>
      </c>
      <c r="II163" s="55">
        <f t="shared" si="137"/>
        <v>99999</v>
      </c>
      <c r="IJ163" s="133" t="str">
        <f t="shared" si="124"/>
        <v>-</v>
      </c>
      <c r="IL163" s="146"/>
      <c r="IM163" s="146"/>
      <c r="IN163" s="146"/>
      <c r="IO163" s="141">
        <f t="shared" si="117"/>
        <v>99999</v>
      </c>
      <c r="IP163" s="75">
        <f t="shared" si="118"/>
        <v>99999</v>
      </c>
      <c r="IQ163" s="387" t="str">
        <f t="shared" si="150"/>
        <v>-</v>
      </c>
      <c r="IR163" s="142">
        <f t="shared" si="138"/>
        <v>999999</v>
      </c>
      <c r="IS163" s="146"/>
      <c r="IT163" s="389"/>
      <c r="IU163" s="389"/>
      <c r="IV163" s="146"/>
      <c r="IW163" s="7">
        <v>158</v>
      </c>
      <c r="IX163" s="1" t="str">
        <f t="shared" si="139"/>
        <v/>
      </c>
      <c r="IY163" s="7" t="str">
        <f t="shared" si="140"/>
        <v/>
      </c>
      <c r="IZ163" s="223" t="str" cm="1">
        <f t="array" ref="IZ163">IF(IW163&lt;=$HH$1-1,
IF(IX163&lt;&gt;IX162,
INDEX($M$6:$GP$190,1,IY163+1),INDEX($M$6:$GP$190,MIN(IY163,IY162)+1,MAX(IY163,IY162)+1))+IF(IX163&lt;&gt;IX164,INDEX($M$6:$GP$190,1,IY163+1),0),"")</f>
        <v/>
      </c>
      <c r="JA163" s="7" t="str">
        <f t="shared" si="141"/>
        <v/>
      </c>
    </row>
    <row r="164" spans="1:261" ht="15" x14ac:dyDescent="0.2">
      <c r="A164" s="216"/>
      <c r="B164" s="1">
        <v>159</v>
      </c>
      <c r="C164" s="188">
        <f t="shared" si="127"/>
        <v>0</v>
      </c>
      <c r="K164" s="7"/>
      <c r="L164" s="291">
        <v>158</v>
      </c>
      <c r="EY164" s="1"/>
      <c r="EZ164" s="1"/>
      <c r="FA164" s="1"/>
      <c r="FB164" s="1"/>
      <c r="FC164" s="1"/>
      <c r="FD164" s="1"/>
      <c r="FE164" s="1"/>
      <c r="FF164" s="1"/>
      <c r="FG164" s="1"/>
      <c r="FH164" s="1"/>
      <c r="FI164" s="1"/>
      <c r="FJ164" s="1"/>
      <c r="FK164" s="1"/>
      <c r="FL164" s="1"/>
      <c r="FM164" s="1"/>
      <c r="FN164" s="31"/>
      <c r="FO164" s="31" t="s">
        <v>11</v>
      </c>
      <c r="FP164" s="183">
        <v>99999</v>
      </c>
      <c r="FQ164" s="183">
        <v>99999</v>
      </c>
      <c r="FR164" s="183">
        <v>99999</v>
      </c>
      <c r="FS164" s="183">
        <v>99999</v>
      </c>
      <c r="FT164" s="183">
        <v>99999</v>
      </c>
      <c r="FU164" s="183">
        <v>99999</v>
      </c>
      <c r="FV164" s="183">
        <v>99999</v>
      </c>
      <c r="FW164" s="183">
        <v>99999</v>
      </c>
      <c r="FX164" s="183">
        <v>99999</v>
      </c>
      <c r="FY164" s="183">
        <v>99999</v>
      </c>
      <c r="FZ164" s="183">
        <v>99999</v>
      </c>
      <c r="GA164" s="183">
        <v>99999</v>
      </c>
      <c r="GB164" s="183">
        <v>99999</v>
      </c>
      <c r="GC164" s="183">
        <v>99999</v>
      </c>
      <c r="GD164" s="183">
        <v>99999</v>
      </c>
      <c r="GE164" s="183">
        <v>99999</v>
      </c>
      <c r="GF164" s="183">
        <v>99999</v>
      </c>
      <c r="GG164" s="183">
        <v>99999</v>
      </c>
      <c r="GH164" s="183">
        <v>99999</v>
      </c>
      <c r="GI164" s="132">
        <v>99999</v>
      </c>
      <c r="GJ164" s="132">
        <v>99999</v>
      </c>
      <c r="GK164" s="132">
        <v>99999</v>
      </c>
      <c r="GL164" s="132">
        <v>99999</v>
      </c>
      <c r="GM164" s="132">
        <v>99999</v>
      </c>
      <c r="GN164" s="132">
        <v>99999</v>
      </c>
      <c r="GO164" s="132">
        <v>99999</v>
      </c>
      <c r="GP164" s="132">
        <v>99999</v>
      </c>
      <c r="GQ164" s="28">
        <v>158</v>
      </c>
      <c r="GR164" s="128"/>
      <c r="GS164" s="55" t="str">
        <f t="shared" si="147"/>
        <v>NFS</v>
      </c>
      <c r="GT164" s="55" t="str">
        <f t="shared" si="148"/>
        <v/>
      </c>
      <c r="GU164" s="29"/>
      <c r="GV164" s="56" t="str">
        <f t="shared" si="144"/>
        <v>,</v>
      </c>
      <c r="GW164" s="59" t="str">
        <f t="shared" si="142"/>
        <v>,</v>
      </c>
      <c r="GX164" s="29">
        <v>159</v>
      </c>
      <c r="GY164" s="5"/>
      <c r="GZ164" s="87" t="str">
        <f t="shared" si="119"/>
        <v/>
      </c>
      <c r="HA164" s="101" t="str">
        <v>0,0,0,0</v>
      </c>
      <c r="HB164" s="56">
        <f t="shared" si="113"/>
        <v>2</v>
      </c>
      <c r="HC164" s="56">
        <f t="shared" si="114"/>
        <v>4</v>
      </c>
      <c r="HD164" s="55">
        <f t="shared" si="125"/>
        <v>99999</v>
      </c>
      <c r="HE164" s="219">
        <f t="shared" si="128"/>
        <v>99999</v>
      </c>
      <c r="HF164" s="55">
        <f t="shared" si="129"/>
        <v>99999</v>
      </c>
      <c r="HG164" s="108" t="str">
        <f t="shared" si="130"/>
        <v>NFS</v>
      </c>
      <c r="HH164" s="85">
        <f t="shared" si="131"/>
        <v>0</v>
      </c>
      <c r="HI164" s="106" t="str">
        <f t="shared" si="132"/>
        <v/>
      </c>
      <c r="HJ164" s="29">
        <v>159</v>
      </c>
      <c r="HK164" s="85" t="str">
        <f t="shared" si="126"/>
        <v/>
      </c>
      <c r="HL164" s="85" t="str">
        <f t="shared" si="143"/>
        <v/>
      </c>
      <c r="HM164" s="55" t="str" cm="1">
        <f t="array" ref="HM164">IF(HJ164&lt;=$HH$1-1,IF(HK164&lt;&gt;HK163,INDEX($M$6:$GP$190,1,HL164+1),INDEX($M$6:$GP$190,MIN(HL164,HL163)+1,MAX(HL164,HL163)+1))+IF(HK164&lt;&gt;HK165,INDEX($M$6:$GP$190,1,HL164+1),0),"")</f>
        <v/>
      </c>
      <c r="HN164" s="29" t="str">
        <f>IF(HJ164&lt;=$HH$1-1,ROUND(#REF!,3)&amp;","&amp;#REF!,"")</f>
        <v/>
      </c>
      <c r="HO164" s="40"/>
      <c r="HP164" s="40"/>
      <c r="HQ164" s="40"/>
      <c r="HR164" s="40"/>
      <c r="HU164" s="75">
        <v>159</v>
      </c>
      <c r="HV164" s="77" t="str">
        <f t="shared" si="120"/>
        <v/>
      </c>
      <c r="HW164" s="78" t="str">
        <f t="shared" si="121"/>
        <v/>
      </c>
      <c r="HX164" s="88" t="str">
        <f t="shared" si="133"/>
        <v/>
      </c>
      <c r="HY164" s="68" t="str">
        <v>0,0,0,1</v>
      </c>
      <c r="HZ164" s="75">
        <f t="shared" si="115"/>
        <v>2</v>
      </c>
      <c r="IA164" s="75">
        <f t="shared" si="116"/>
        <v>4</v>
      </c>
      <c r="IB164" s="75">
        <f t="shared" si="149"/>
        <v>99999</v>
      </c>
      <c r="IC164" s="143">
        <f t="shared" si="134"/>
        <v>99999</v>
      </c>
      <c r="ID164" s="75">
        <f t="shared" si="145"/>
        <v>99999</v>
      </c>
      <c r="IE164" s="76">
        <f t="shared" si="135"/>
        <v>99999</v>
      </c>
      <c r="IF164" s="86">
        <f t="shared" si="122"/>
        <v>99999</v>
      </c>
      <c r="IG164" s="88">
        <f t="shared" si="146"/>
        <v>99999</v>
      </c>
      <c r="IH164" s="30">
        <f t="shared" si="136"/>
        <v>99999</v>
      </c>
      <c r="II164" s="55">
        <f t="shared" si="137"/>
        <v>99999</v>
      </c>
      <c r="IJ164" s="133" t="str">
        <f t="shared" si="124"/>
        <v>-</v>
      </c>
      <c r="IL164" s="146"/>
      <c r="IM164" s="146"/>
      <c r="IN164" s="146"/>
      <c r="IO164" s="141">
        <f t="shared" si="117"/>
        <v>99999</v>
      </c>
      <c r="IP164" s="75">
        <f t="shared" si="118"/>
        <v>99999</v>
      </c>
      <c r="IQ164" s="387" t="str">
        <f t="shared" si="150"/>
        <v>-</v>
      </c>
      <c r="IR164" s="142">
        <f t="shared" si="138"/>
        <v>999999</v>
      </c>
      <c r="IS164" s="146"/>
      <c r="IT164" s="389"/>
      <c r="IU164" s="389"/>
      <c r="IV164" s="146"/>
      <c r="IW164" s="7">
        <v>159</v>
      </c>
      <c r="IX164" s="1" t="str">
        <f t="shared" si="139"/>
        <v/>
      </c>
      <c r="IY164" s="7" t="str">
        <f t="shared" si="140"/>
        <v/>
      </c>
      <c r="IZ164" s="223" t="str" cm="1">
        <f t="array" ref="IZ164">IF(IW164&lt;=$HH$1-1,
IF(IX164&lt;&gt;IX163,
INDEX($M$6:$GP$190,1,IY164+1),INDEX($M$6:$GP$190,MIN(IY164,IY163)+1,MAX(IY164,IY163)+1))+IF(IX164&lt;&gt;IX165,INDEX($M$6:$GP$190,1,IY164+1),0),"")</f>
        <v/>
      </c>
      <c r="JA164" s="7" t="str">
        <f t="shared" si="141"/>
        <v/>
      </c>
    </row>
    <row r="165" spans="1:261" ht="15" x14ac:dyDescent="0.2">
      <c r="A165" s="216"/>
      <c r="B165" s="1">
        <v>160</v>
      </c>
      <c r="C165" s="188">
        <f t="shared" si="127"/>
        <v>0</v>
      </c>
      <c r="K165" s="7"/>
      <c r="L165" s="291">
        <v>159</v>
      </c>
      <c r="FO165" s="32"/>
      <c r="FP165" s="31" t="s">
        <v>11</v>
      </c>
      <c r="FQ165" s="183">
        <v>99999</v>
      </c>
      <c r="FR165" s="183">
        <v>99999</v>
      </c>
      <c r="FS165" s="183">
        <v>99999</v>
      </c>
      <c r="FT165" s="183">
        <v>99999</v>
      </c>
      <c r="FU165" s="183">
        <v>99999</v>
      </c>
      <c r="FV165" s="183">
        <v>99999</v>
      </c>
      <c r="FW165" s="183">
        <v>99999</v>
      </c>
      <c r="FX165" s="183">
        <v>99999</v>
      </c>
      <c r="FY165" s="183">
        <v>99999</v>
      </c>
      <c r="FZ165" s="183">
        <v>99999</v>
      </c>
      <c r="GA165" s="183">
        <v>99999</v>
      </c>
      <c r="GB165" s="183">
        <v>99999</v>
      </c>
      <c r="GC165" s="183">
        <v>99999</v>
      </c>
      <c r="GD165" s="183">
        <v>99999</v>
      </c>
      <c r="GE165" s="183">
        <v>99999</v>
      </c>
      <c r="GF165" s="183">
        <v>99999</v>
      </c>
      <c r="GG165" s="183">
        <v>99999</v>
      </c>
      <c r="GH165" s="183">
        <v>99999</v>
      </c>
      <c r="GI165" s="132">
        <v>99999</v>
      </c>
      <c r="GJ165" s="132">
        <v>99999</v>
      </c>
      <c r="GK165" s="132">
        <v>99999</v>
      </c>
      <c r="GL165" s="132">
        <v>99999</v>
      </c>
      <c r="GM165" s="132">
        <v>99999</v>
      </c>
      <c r="GN165" s="132">
        <v>99999</v>
      </c>
      <c r="GO165" s="132">
        <v>99999</v>
      </c>
      <c r="GP165" s="132">
        <v>99999</v>
      </c>
      <c r="GQ165" s="28">
        <v>159</v>
      </c>
      <c r="GR165" s="128"/>
      <c r="GS165" s="55" t="str">
        <f t="shared" si="147"/>
        <v>NFS</v>
      </c>
      <c r="GT165" s="55" t="str">
        <f t="shared" si="148"/>
        <v/>
      </c>
      <c r="GU165" s="29"/>
      <c r="GV165" s="56" t="str">
        <f t="shared" si="144"/>
        <v>,</v>
      </c>
      <c r="GW165" s="59" t="str">
        <f t="shared" si="142"/>
        <v>,</v>
      </c>
      <c r="GX165" s="29">
        <v>160</v>
      </c>
      <c r="GY165" s="5"/>
      <c r="GZ165" s="87" t="str">
        <f t="shared" si="119"/>
        <v/>
      </c>
      <c r="HA165" s="101" t="str">
        <v>0,0,0,0</v>
      </c>
      <c r="HB165" s="56">
        <f t="shared" si="113"/>
        <v>2</v>
      </c>
      <c r="HC165" s="56">
        <f t="shared" si="114"/>
        <v>4</v>
      </c>
      <c r="HD165" s="55">
        <f t="shared" si="125"/>
        <v>99999</v>
      </c>
      <c r="HE165" s="219">
        <f t="shared" si="128"/>
        <v>99999</v>
      </c>
      <c r="HF165" s="55">
        <f t="shared" si="129"/>
        <v>99999</v>
      </c>
      <c r="HG165" s="108" t="str">
        <f t="shared" si="130"/>
        <v>NFS</v>
      </c>
      <c r="HH165" s="85">
        <f t="shared" si="131"/>
        <v>0</v>
      </c>
      <c r="HI165" s="106" t="str">
        <f t="shared" si="132"/>
        <v/>
      </c>
      <c r="HJ165" s="29">
        <v>160</v>
      </c>
      <c r="HK165" s="85" t="str">
        <f t="shared" si="126"/>
        <v/>
      </c>
      <c r="HL165" s="85" t="str">
        <f t="shared" si="143"/>
        <v/>
      </c>
      <c r="HM165" s="55" t="str" cm="1">
        <f t="array" ref="HM165">IF(HJ165&lt;=$HH$1-1,IF(HK165&lt;&gt;HK164,INDEX($M$6:$GP$190,1,HL165+1),INDEX($M$6:$GP$190,MIN(HL165,HL164)+1,MAX(HL165,HL164)+1))+IF(HK165&lt;&gt;HK166,INDEX($M$6:$GP$190,1,HL165+1),0),"")</f>
        <v/>
      </c>
      <c r="HN165" s="29" t="str">
        <f>IF(HJ165&lt;=$HH$1-1,ROUND(#REF!,3)&amp;","&amp;#REF!,"")</f>
        <v/>
      </c>
      <c r="HO165" s="40"/>
      <c r="HP165" s="40"/>
      <c r="HQ165" s="40"/>
      <c r="HR165" s="40"/>
      <c r="HU165" s="75">
        <v>160</v>
      </c>
      <c r="HV165" s="77" t="str">
        <f t="shared" si="120"/>
        <v/>
      </c>
      <c r="HW165" s="78" t="str">
        <f t="shared" si="121"/>
        <v/>
      </c>
      <c r="HX165" s="88" t="str">
        <f t="shared" si="133"/>
        <v/>
      </c>
      <c r="HY165" s="68" t="str">
        <v>0,0,0,1</v>
      </c>
      <c r="HZ165" s="75">
        <f t="shared" si="115"/>
        <v>2</v>
      </c>
      <c r="IA165" s="75">
        <f t="shared" si="116"/>
        <v>4</v>
      </c>
      <c r="IB165" s="75">
        <f t="shared" si="149"/>
        <v>99999</v>
      </c>
      <c r="IC165" s="143">
        <f t="shared" si="134"/>
        <v>99999</v>
      </c>
      <c r="ID165" s="75">
        <f t="shared" si="145"/>
        <v>99999</v>
      </c>
      <c r="IE165" s="76">
        <f t="shared" si="135"/>
        <v>99999</v>
      </c>
      <c r="IF165" s="86">
        <f t="shared" si="122"/>
        <v>99999</v>
      </c>
      <c r="IG165" s="88">
        <f t="shared" si="146"/>
        <v>99999</v>
      </c>
      <c r="IH165" s="30">
        <f t="shared" si="136"/>
        <v>99999</v>
      </c>
      <c r="II165" s="55">
        <f t="shared" si="137"/>
        <v>99999</v>
      </c>
      <c r="IJ165" s="133" t="str">
        <f t="shared" si="124"/>
        <v>-</v>
      </c>
      <c r="IL165" s="146"/>
      <c r="IM165" s="146"/>
      <c r="IN165" s="146"/>
      <c r="IO165" s="141">
        <f t="shared" si="117"/>
        <v>99999</v>
      </c>
      <c r="IP165" s="75">
        <f t="shared" si="118"/>
        <v>99999</v>
      </c>
      <c r="IQ165" s="387" t="str">
        <f t="shared" si="150"/>
        <v>-</v>
      </c>
      <c r="IR165" s="142">
        <f t="shared" si="138"/>
        <v>999999</v>
      </c>
      <c r="IS165" s="146"/>
      <c r="IT165" s="389"/>
      <c r="IU165" s="389"/>
      <c r="IV165" s="146"/>
      <c r="IW165" s="7">
        <v>160</v>
      </c>
      <c r="IX165" s="1" t="str">
        <f t="shared" si="139"/>
        <v/>
      </c>
      <c r="IY165" s="7" t="str">
        <f t="shared" si="140"/>
        <v/>
      </c>
      <c r="IZ165" s="223" t="str" cm="1">
        <f t="array" ref="IZ165">IF(IW165&lt;=$HH$1-1,
IF(IX165&lt;&gt;IX164,
INDEX($M$6:$GP$190,1,IY165+1),INDEX($M$6:$GP$190,MIN(IY165,IY164)+1,MAX(IY165,IY164)+1))+IF(IX165&lt;&gt;IX166,INDEX($M$6:$GP$190,1,IY165+1),0),"")</f>
        <v/>
      </c>
      <c r="JA165" s="7" t="str">
        <f t="shared" si="141"/>
        <v/>
      </c>
    </row>
    <row r="166" spans="1:261" ht="15" x14ac:dyDescent="0.2">
      <c r="A166" s="216"/>
      <c r="B166" s="1">
        <v>161</v>
      </c>
      <c r="C166" s="188">
        <f t="shared" si="127"/>
        <v>0</v>
      </c>
      <c r="K166" s="7"/>
      <c r="L166" s="291">
        <v>160</v>
      </c>
      <c r="FP166" s="31"/>
      <c r="FQ166" s="31" t="s">
        <v>11</v>
      </c>
      <c r="FR166" s="183">
        <v>99999</v>
      </c>
      <c r="FS166" s="183">
        <v>99999</v>
      </c>
      <c r="FT166" s="183">
        <v>99999</v>
      </c>
      <c r="FU166" s="183">
        <v>99999</v>
      </c>
      <c r="FV166" s="183">
        <v>99999</v>
      </c>
      <c r="FW166" s="183">
        <v>99999</v>
      </c>
      <c r="FX166" s="183">
        <v>99999</v>
      </c>
      <c r="FY166" s="183">
        <v>99999</v>
      </c>
      <c r="FZ166" s="183">
        <v>99999</v>
      </c>
      <c r="GA166" s="183">
        <v>99999</v>
      </c>
      <c r="GB166" s="183">
        <v>99999</v>
      </c>
      <c r="GC166" s="183">
        <v>99999</v>
      </c>
      <c r="GD166" s="183">
        <v>99999</v>
      </c>
      <c r="GE166" s="183">
        <v>99999</v>
      </c>
      <c r="GF166" s="183">
        <v>99999</v>
      </c>
      <c r="GG166" s="183">
        <v>99999</v>
      </c>
      <c r="GH166" s="183">
        <v>99999</v>
      </c>
      <c r="GI166" s="132">
        <v>99999</v>
      </c>
      <c r="GJ166" s="132">
        <v>99999</v>
      </c>
      <c r="GK166" s="132">
        <v>99999</v>
      </c>
      <c r="GL166" s="132">
        <v>99999</v>
      </c>
      <c r="GM166" s="132">
        <v>99999</v>
      </c>
      <c r="GN166" s="132">
        <v>99999</v>
      </c>
      <c r="GO166" s="132">
        <v>99999</v>
      </c>
      <c r="GP166" s="132">
        <v>99999</v>
      </c>
      <c r="GQ166" s="28">
        <v>160</v>
      </c>
      <c r="GR166" s="128"/>
      <c r="GS166" s="55" t="str">
        <f t="shared" si="147"/>
        <v>NFS</v>
      </c>
      <c r="GT166" s="55" t="str">
        <f t="shared" si="148"/>
        <v/>
      </c>
      <c r="GU166" s="29"/>
      <c r="GV166" s="56" t="str">
        <f t="shared" si="144"/>
        <v>,</v>
      </c>
      <c r="GW166" s="59" t="str">
        <f t="shared" si="142"/>
        <v>,</v>
      </c>
      <c r="GX166" s="29">
        <v>161</v>
      </c>
      <c r="GY166" s="5"/>
      <c r="GZ166" s="87" t="str">
        <f t="shared" si="119"/>
        <v/>
      </c>
      <c r="HA166" s="101" t="str">
        <v>0,0,0,0</v>
      </c>
      <c r="HB166" s="56">
        <f t="shared" si="113"/>
        <v>2</v>
      </c>
      <c r="HC166" s="56">
        <f t="shared" si="114"/>
        <v>4</v>
      </c>
      <c r="HD166" s="55">
        <f t="shared" ref="HD166:HD182" si="151">_xlfn.NUMBERVALUE(IF(AND(GX166&lt;=$GV$1-1,HE166&lt;=$L$2),_xlfn.NUMBERVALUE(MID(HA166,1,HB166-1)),99999))</f>
        <v>99999</v>
      </c>
      <c r="HE166" s="219">
        <f t="shared" si="128"/>
        <v>99999</v>
      </c>
      <c r="HF166" s="55">
        <f t="shared" si="129"/>
        <v>99999</v>
      </c>
      <c r="HG166" s="108" t="str">
        <f t="shared" si="130"/>
        <v>NFS</v>
      </c>
      <c r="HH166" s="85">
        <f t="shared" si="131"/>
        <v>0</v>
      </c>
      <c r="HI166" s="106" t="str">
        <f t="shared" si="132"/>
        <v/>
      </c>
      <c r="HJ166" s="29">
        <v>161</v>
      </c>
      <c r="HK166" s="85" t="str">
        <f t="shared" si="126"/>
        <v/>
      </c>
      <c r="HL166" s="85" t="str">
        <f t="shared" si="143"/>
        <v/>
      </c>
      <c r="HM166" s="55" t="str" cm="1">
        <f t="array" ref="HM166">IF(HJ166&lt;=$HH$1-1,IF(HK166&lt;&gt;HK165,INDEX($M$6:$GP$190,1,HL166+1),INDEX($M$6:$GP$190,MIN(HL166,HL165)+1,MAX(HL166,HL165)+1))+IF(HK166&lt;&gt;HK167,INDEX($M$6:$GP$190,1,HL166+1),0),"")</f>
        <v/>
      </c>
      <c r="HN166" s="29" t="str">
        <f>IF(HJ166&lt;=$HH$1-1,ROUND(#REF!,3)&amp;","&amp;#REF!,"")</f>
        <v/>
      </c>
      <c r="HO166" s="40"/>
      <c r="HP166" s="40"/>
      <c r="HQ166" s="40"/>
      <c r="HR166" s="40"/>
      <c r="HU166" s="75">
        <v>161</v>
      </c>
      <c r="HV166" s="77" t="str">
        <f t="shared" si="120"/>
        <v/>
      </c>
      <c r="HW166" s="78" t="str">
        <f t="shared" si="121"/>
        <v/>
      </c>
      <c r="HX166" s="88" t="str">
        <f t="shared" si="133"/>
        <v/>
      </c>
      <c r="HY166" s="68" t="str">
        <v>0,0,0,1</v>
      </c>
      <c r="HZ166" s="75">
        <f t="shared" si="115"/>
        <v>2</v>
      </c>
      <c r="IA166" s="75">
        <f t="shared" si="116"/>
        <v>4</v>
      </c>
      <c r="IB166" s="75">
        <f t="shared" si="149"/>
        <v>99999</v>
      </c>
      <c r="IC166" s="143">
        <f t="shared" si="134"/>
        <v>99999</v>
      </c>
      <c r="ID166" s="75">
        <f t="shared" si="145"/>
        <v>99999</v>
      </c>
      <c r="IE166" s="76">
        <f t="shared" si="135"/>
        <v>99999</v>
      </c>
      <c r="IF166" s="86">
        <f t="shared" si="122"/>
        <v>99999</v>
      </c>
      <c r="IG166" s="88">
        <f t="shared" si="146"/>
        <v>99999</v>
      </c>
      <c r="IH166" s="30">
        <f t="shared" si="136"/>
        <v>99999</v>
      </c>
      <c r="II166" s="55">
        <f t="shared" si="137"/>
        <v>99999</v>
      </c>
      <c r="IJ166" s="133" t="str">
        <f t="shared" si="124"/>
        <v>-</v>
      </c>
      <c r="IL166" s="146"/>
      <c r="IM166" s="146"/>
      <c r="IN166" s="146"/>
      <c r="IO166" s="141">
        <f t="shared" si="117"/>
        <v>99999</v>
      </c>
      <c r="IP166" s="75">
        <f t="shared" si="118"/>
        <v>99999</v>
      </c>
      <c r="IQ166" s="387" t="str">
        <f t="shared" si="150"/>
        <v>-</v>
      </c>
      <c r="IR166" s="142">
        <f t="shared" si="138"/>
        <v>999999</v>
      </c>
      <c r="IS166" s="146"/>
      <c r="IT166" s="389"/>
      <c r="IU166" s="389"/>
      <c r="IV166" s="146"/>
      <c r="IW166" s="7">
        <v>161</v>
      </c>
      <c r="IX166" s="1" t="str">
        <f t="shared" si="139"/>
        <v/>
      </c>
      <c r="IY166" s="7" t="str">
        <f t="shared" si="140"/>
        <v/>
      </c>
      <c r="IZ166" s="223" t="str" cm="1">
        <f t="array" ref="IZ166">IF(IW166&lt;=$HH$1-1,
IF(IX166&lt;&gt;IX165,
INDEX($M$6:$GP$190,1,IY166+1),INDEX($M$6:$GP$190,MIN(IY166,IY165)+1,MAX(IY166,IY165)+1))+IF(IX166&lt;&gt;IX167,INDEX($M$6:$GP$190,1,IY166+1),0),"")</f>
        <v/>
      </c>
      <c r="JA166" s="7" t="str">
        <f t="shared" si="141"/>
        <v/>
      </c>
    </row>
    <row r="167" spans="1:261" ht="15" x14ac:dyDescent="0.2">
      <c r="A167" s="216"/>
      <c r="B167" s="1">
        <v>162</v>
      </c>
      <c r="C167" s="188">
        <f t="shared" si="127"/>
        <v>0</v>
      </c>
      <c r="K167" s="7"/>
      <c r="L167" s="291">
        <v>161</v>
      </c>
      <c r="FP167" s="1"/>
      <c r="FQ167" s="31"/>
      <c r="FR167" s="31" t="s">
        <v>11</v>
      </c>
      <c r="FS167" s="183">
        <v>99999</v>
      </c>
      <c r="FT167" s="183">
        <v>99999</v>
      </c>
      <c r="FU167" s="183">
        <v>99999</v>
      </c>
      <c r="FV167" s="183">
        <v>99999</v>
      </c>
      <c r="FW167" s="183">
        <v>99999</v>
      </c>
      <c r="FX167" s="183">
        <v>99999</v>
      </c>
      <c r="FY167" s="183">
        <v>99999</v>
      </c>
      <c r="FZ167" s="183">
        <v>99999</v>
      </c>
      <c r="GA167" s="183">
        <v>99999</v>
      </c>
      <c r="GB167" s="183">
        <v>99999</v>
      </c>
      <c r="GC167" s="183">
        <v>99999</v>
      </c>
      <c r="GD167" s="183">
        <v>99999</v>
      </c>
      <c r="GE167" s="183">
        <v>99999</v>
      </c>
      <c r="GF167" s="183">
        <v>99999</v>
      </c>
      <c r="GG167" s="183">
        <v>99999</v>
      </c>
      <c r="GH167" s="183">
        <v>99999</v>
      </c>
      <c r="GI167" s="132">
        <v>99999</v>
      </c>
      <c r="GJ167" s="132">
        <v>99999</v>
      </c>
      <c r="GK167" s="132">
        <v>99999</v>
      </c>
      <c r="GL167" s="132">
        <v>99999</v>
      </c>
      <c r="GM167" s="132">
        <v>99999</v>
      </c>
      <c r="GN167" s="132">
        <v>99999</v>
      </c>
      <c r="GO167" s="132">
        <v>99999</v>
      </c>
      <c r="GP167" s="132">
        <v>99999</v>
      </c>
      <c r="GQ167" s="28">
        <v>161</v>
      </c>
      <c r="GR167" s="128"/>
      <c r="GS167" s="55" t="str">
        <f t="shared" si="147"/>
        <v>NFS</v>
      </c>
      <c r="GT167" s="55" t="str">
        <f t="shared" si="148"/>
        <v/>
      </c>
      <c r="GU167" s="29"/>
      <c r="GV167" s="56" t="str">
        <f t="shared" si="144"/>
        <v>,</v>
      </c>
      <c r="GW167" s="59" t="str">
        <f t="shared" si="142"/>
        <v>,</v>
      </c>
      <c r="GX167" s="29">
        <v>162</v>
      </c>
      <c r="GY167" s="5"/>
      <c r="GZ167" s="87" t="str">
        <f t="shared" si="119"/>
        <v/>
      </c>
      <c r="HA167" s="101" t="str">
        <v>0,0,0,0</v>
      </c>
      <c r="HB167" s="56">
        <f t="shared" si="113"/>
        <v>2</v>
      </c>
      <c r="HC167" s="56">
        <f t="shared" si="114"/>
        <v>4</v>
      </c>
      <c r="HD167" s="55">
        <f t="shared" si="151"/>
        <v>99999</v>
      </c>
      <c r="HE167" s="219">
        <f t="shared" si="128"/>
        <v>99999</v>
      </c>
      <c r="HF167" s="55">
        <f t="shared" si="129"/>
        <v>99999</v>
      </c>
      <c r="HG167" s="108" t="str">
        <f t="shared" si="130"/>
        <v>NFS</v>
      </c>
      <c r="HH167" s="85">
        <f t="shared" si="131"/>
        <v>0</v>
      </c>
      <c r="HI167" s="106" t="str">
        <f t="shared" si="132"/>
        <v/>
      </c>
      <c r="HJ167" s="29">
        <v>162</v>
      </c>
      <c r="HK167" s="85" t="str">
        <f t="shared" si="126"/>
        <v/>
      </c>
      <c r="HL167" s="85" t="str">
        <f t="shared" si="143"/>
        <v/>
      </c>
      <c r="HM167" s="55" t="str" cm="1">
        <f t="array" ref="HM167">IF(HJ167&lt;=$HH$1-1,IF(HK167&lt;&gt;HK166,INDEX($M$6:$GP$190,1,HL167+1),INDEX($M$6:$GP$190,MIN(HL167,HL166)+1,MAX(HL167,HL166)+1))+IF(HK167&lt;&gt;HK168,INDEX($M$6:$GP$190,1,HL167+1),0),"")</f>
        <v/>
      </c>
      <c r="HN167" s="29" t="str">
        <f>IF(HJ167&lt;=$HH$1-1,ROUND(#REF!,3)&amp;","&amp;#REF!,"")</f>
        <v/>
      </c>
      <c r="HO167" s="40"/>
      <c r="HP167" s="40"/>
      <c r="HQ167" s="40"/>
      <c r="HR167" s="40"/>
      <c r="HU167" s="75">
        <v>162</v>
      </c>
      <c r="HV167" s="77" t="str">
        <f t="shared" si="120"/>
        <v/>
      </c>
      <c r="HW167" s="78" t="str">
        <f t="shared" si="121"/>
        <v/>
      </c>
      <c r="HX167" s="88" t="str">
        <f t="shared" si="133"/>
        <v/>
      </c>
      <c r="HY167" s="68" t="str">
        <v>0,0,0,1</v>
      </c>
      <c r="HZ167" s="75">
        <f t="shared" si="115"/>
        <v>2</v>
      </c>
      <c r="IA167" s="75">
        <f t="shared" si="116"/>
        <v>4</v>
      </c>
      <c r="IB167" s="75">
        <f t="shared" si="149"/>
        <v>99999</v>
      </c>
      <c r="IC167" s="143">
        <f t="shared" si="134"/>
        <v>99999</v>
      </c>
      <c r="ID167" s="75">
        <f t="shared" si="145"/>
        <v>99999</v>
      </c>
      <c r="IE167" s="76">
        <f t="shared" si="135"/>
        <v>99999</v>
      </c>
      <c r="IF167" s="86">
        <f t="shared" si="122"/>
        <v>99999</v>
      </c>
      <c r="IG167" s="88">
        <f t="shared" si="146"/>
        <v>99999</v>
      </c>
      <c r="IH167" s="30">
        <f t="shared" si="136"/>
        <v>99999</v>
      </c>
      <c r="II167" s="55">
        <f t="shared" si="137"/>
        <v>99999</v>
      </c>
      <c r="IJ167" s="133" t="str">
        <f t="shared" si="124"/>
        <v>-</v>
      </c>
      <c r="IL167" s="146"/>
      <c r="IM167" s="146"/>
      <c r="IN167" s="146"/>
      <c r="IO167" s="141">
        <f t="shared" si="117"/>
        <v>99999</v>
      </c>
      <c r="IP167" s="75">
        <f t="shared" si="118"/>
        <v>99999</v>
      </c>
      <c r="IQ167" s="387" t="str">
        <f t="shared" si="150"/>
        <v>-</v>
      </c>
      <c r="IR167" s="142">
        <f t="shared" si="138"/>
        <v>999999</v>
      </c>
      <c r="IS167" s="146"/>
      <c r="IT167" s="389"/>
      <c r="IU167" s="389"/>
      <c r="IV167" s="146"/>
      <c r="IW167" s="7">
        <v>162</v>
      </c>
      <c r="IX167" s="1" t="str">
        <f t="shared" si="139"/>
        <v/>
      </c>
      <c r="IY167" s="7" t="str">
        <f t="shared" si="140"/>
        <v/>
      </c>
      <c r="IZ167" s="223" t="str" cm="1">
        <f t="array" ref="IZ167">IF(IW167&lt;=$HH$1-1,
IF(IX167&lt;&gt;IX166,
INDEX($M$6:$GP$190,1,IY167+1),INDEX($M$6:$GP$190,MIN(IY167,IY166)+1,MAX(IY167,IY166)+1))+IF(IX167&lt;&gt;IX168,INDEX($M$6:$GP$190,1,IY167+1),0),"")</f>
        <v/>
      </c>
      <c r="JA167" s="7" t="str">
        <f t="shared" si="141"/>
        <v/>
      </c>
    </row>
    <row r="168" spans="1:261" ht="15" x14ac:dyDescent="0.2">
      <c r="A168" s="216"/>
      <c r="B168" s="1">
        <v>163</v>
      </c>
      <c r="C168" s="188">
        <f t="shared" si="127"/>
        <v>0</v>
      </c>
      <c r="K168" s="7"/>
      <c r="L168" s="291">
        <v>162</v>
      </c>
      <c r="FP168" s="1"/>
      <c r="FQ168" s="1"/>
      <c r="FR168" s="31"/>
      <c r="FS168" s="31" t="s">
        <v>11</v>
      </c>
      <c r="FT168" s="183">
        <v>99999</v>
      </c>
      <c r="FU168" s="183">
        <v>99999</v>
      </c>
      <c r="FV168" s="183">
        <v>99999</v>
      </c>
      <c r="FW168" s="183">
        <v>99999</v>
      </c>
      <c r="FX168" s="183">
        <v>99999</v>
      </c>
      <c r="FY168" s="183">
        <v>99999</v>
      </c>
      <c r="FZ168" s="183">
        <v>99999</v>
      </c>
      <c r="GA168" s="183">
        <v>99999</v>
      </c>
      <c r="GB168" s="183">
        <v>99999</v>
      </c>
      <c r="GC168" s="183">
        <v>99999</v>
      </c>
      <c r="GD168" s="183">
        <v>99999</v>
      </c>
      <c r="GE168" s="183">
        <v>99999</v>
      </c>
      <c r="GF168" s="183">
        <v>99999</v>
      </c>
      <c r="GG168" s="183">
        <v>99999</v>
      </c>
      <c r="GH168" s="183">
        <v>99999</v>
      </c>
      <c r="GI168" s="132">
        <v>99999</v>
      </c>
      <c r="GJ168" s="132">
        <v>99999</v>
      </c>
      <c r="GK168" s="132">
        <v>99999</v>
      </c>
      <c r="GL168" s="132">
        <v>99999</v>
      </c>
      <c r="GM168" s="132">
        <v>99999</v>
      </c>
      <c r="GN168" s="132">
        <v>99999</v>
      </c>
      <c r="GO168" s="132">
        <v>99999</v>
      </c>
      <c r="GP168" s="132">
        <v>99999</v>
      </c>
      <c r="GQ168" s="28">
        <v>162</v>
      </c>
      <c r="GR168" s="128"/>
      <c r="GS168" s="55" t="str">
        <f t="shared" si="147"/>
        <v>NFS</v>
      </c>
      <c r="GT168" s="55" t="str">
        <f t="shared" si="148"/>
        <v/>
      </c>
      <c r="GU168" s="29"/>
      <c r="GV168" s="56" t="str">
        <f t="shared" si="144"/>
        <v>,</v>
      </c>
      <c r="GW168" s="59" t="str">
        <f t="shared" si="142"/>
        <v>,</v>
      </c>
      <c r="GX168" s="29">
        <v>163</v>
      </c>
      <c r="GY168" s="5"/>
      <c r="GZ168" s="87" t="str">
        <f t="shared" si="119"/>
        <v/>
      </c>
      <c r="HA168" s="101" t="str">
        <v>0,0,0,0</v>
      </c>
      <c r="HB168" s="56">
        <f t="shared" si="113"/>
        <v>2</v>
      </c>
      <c r="HC168" s="56">
        <f t="shared" si="114"/>
        <v>4</v>
      </c>
      <c r="HD168" s="55">
        <f t="shared" si="151"/>
        <v>99999</v>
      </c>
      <c r="HE168" s="219">
        <f t="shared" si="128"/>
        <v>99999</v>
      </c>
      <c r="HF168" s="55">
        <f t="shared" si="129"/>
        <v>99999</v>
      </c>
      <c r="HG168" s="108" t="str">
        <f t="shared" si="130"/>
        <v>NFS</v>
      </c>
      <c r="HH168" s="85">
        <f t="shared" si="131"/>
        <v>0</v>
      </c>
      <c r="HI168" s="106" t="str">
        <f t="shared" si="132"/>
        <v/>
      </c>
      <c r="HJ168" s="29">
        <v>163</v>
      </c>
      <c r="HK168" s="85" t="str">
        <f t="shared" si="126"/>
        <v/>
      </c>
      <c r="HL168" s="85" t="str">
        <f t="shared" si="143"/>
        <v/>
      </c>
      <c r="HM168" s="55" t="str" cm="1">
        <f t="array" ref="HM168">IF(HJ168&lt;=$HH$1-1,IF(HK168&lt;&gt;HK167,INDEX($M$6:$GP$190,1,HL168+1),INDEX($M$6:$GP$190,MIN(HL168,HL167)+1,MAX(HL168,HL167)+1))+IF(HK168&lt;&gt;HK169,INDEX($M$6:$GP$190,1,HL168+1),0),"")</f>
        <v/>
      </c>
      <c r="HN168" s="29" t="str">
        <f>IF(HJ168&lt;=$HH$1-1,ROUND(#REF!,3)&amp;","&amp;#REF!,"")</f>
        <v/>
      </c>
      <c r="HO168" s="40"/>
      <c r="HP168" s="40"/>
      <c r="HQ168" s="40"/>
      <c r="HR168" s="40"/>
      <c r="HU168" s="75">
        <v>163</v>
      </c>
      <c r="HV168" s="77" t="str">
        <f t="shared" si="120"/>
        <v/>
      </c>
      <c r="HW168" s="78" t="str">
        <f t="shared" si="121"/>
        <v/>
      </c>
      <c r="HX168" s="88" t="str">
        <f t="shared" si="133"/>
        <v/>
      </c>
      <c r="HY168" s="68" t="str">
        <v>0,0,0,1</v>
      </c>
      <c r="HZ168" s="75">
        <f t="shared" si="115"/>
        <v>2</v>
      </c>
      <c r="IA168" s="75">
        <f t="shared" si="116"/>
        <v>4</v>
      </c>
      <c r="IB168" s="75">
        <f t="shared" si="149"/>
        <v>99999</v>
      </c>
      <c r="IC168" s="143">
        <f t="shared" si="134"/>
        <v>99999</v>
      </c>
      <c r="ID168" s="75">
        <f t="shared" si="145"/>
        <v>99999</v>
      </c>
      <c r="IE168" s="76">
        <f t="shared" si="135"/>
        <v>99999</v>
      </c>
      <c r="IF168" s="86">
        <f t="shared" si="122"/>
        <v>99999</v>
      </c>
      <c r="IG168" s="88">
        <f t="shared" si="146"/>
        <v>99999</v>
      </c>
      <c r="IH168" s="30">
        <f t="shared" si="136"/>
        <v>99999</v>
      </c>
      <c r="II168" s="55">
        <f t="shared" si="137"/>
        <v>99999</v>
      </c>
      <c r="IJ168" s="133" t="str">
        <f t="shared" si="124"/>
        <v>-</v>
      </c>
      <c r="IL168" s="146"/>
      <c r="IM168" s="146"/>
      <c r="IN168" s="146"/>
      <c r="IO168" s="141">
        <f t="shared" si="117"/>
        <v>99999</v>
      </c>
      <c r="IP168" s="75">
        <f t="shared" si="118"/>
        <v>99999</v>
      </c>
      <c r="IQ168" s="387" t="str">
        <f t="shared" si="150"/>
        <v>-</v>
      </c>
      <c r="IR168" s="142">
        <f t="shared" si="138"/>
        <v>999999</v>
      </c>
      <c r="IS168" s="146"/>
      <c r="IT168" s="389"/>
      <c r="IU168" s="389"/>
      <c r="IV168" s="146"/>
      <c r="IW168" s="7">
        <v>163</v>
      </c>
      <c r="IX168" s="1" t="str">
        <f t="shared" si="139"/>
        <v/>
      </c>
      <c r="IY168" s="7" t="str">
        <f t="shared" si="140"/>
        <v/>
      </c>
      <c r="IZ168" s="223" t="str" cm="1">
        <f t="array" ref="IZ168">IF(IW168&lt;=$HH$1-1,
IF(IX168&lt;&gt;IX167,
INDEX($M$6:$GP$190,1,IY168+1),INDEX($M$6:$GP$190,MIN(IY168,IY167)+1,MAX(IY168,IY167)+1))+IF(IX168&lt;&gt;IX169,INDEX($M$6:$GP$190,1,IY168+1),0),"")</f>
        <v/>
      </c>
      <c r="JA168" s="7" t="str">
        <f t="shared" si="141"/>
        <v/>
      </c>
    </row>
    <row r="169" spans="1:261" ht="15" x14ac:dyDescent="0.2">
      <c r="A169" s="216"/>
      <c r="B169" s="1">
        <v>164</v>
      </c>
      <c r="C169" s="188">
        <f t="shared" si="127"/>
        <v>0</v>
      </c>
      <c r="K169" s="7"/>
      <c r="L169" s="291">
        <v>163</v>
      </c>
      <c r="FP169" s="1"/>
      <c r="FQ169" s="1"/>
      <c r="FR169" s="1"/>
      <c r="FS169" s="31"/>
      <c r="FT169" s="31" t="s">
        <v>11</v>
      </c>
      <c r="FU169" s="183">
        <v>99999</v>
      </c>
      <c r="FV169" s="183">
        <v>99999</v>
      </c>
      <c r="FW169" s="183">
        <v>99999</v>
      </c>
      <c r="FX169" s="183">
        <v>99999</v>
      </c>
      <c r="FY169" s="183">
        <v>99999</v>
      </c>
      <c r="FZ169" s="183">
        <v>99999</v>
      </c>
      <c r="GA169" s="183">
        <v>99999</v>
      </c>
      <c r="GB169" s="183">
        <v>99999</v>
      </c>
      <c r="GC169" s="183">
        <v>99999</v>
      </c>
      <c r="GD169" s="183">
        <v>99999</v>
      </c>
      <c r="GE169" s="183">
        <v>99999</v>
      </c>
      <c r="GF169" s="183">
        <v>99999</v>
      </c>
      <c r="GG169" s="183">
        <v>99999</v>
      </c>
      <c r="GH169" s="183">
        <v>99999</v>
      </c>
      <c r="GI169" s="132">
        <v>99999</v>
      </c>
      <c r="GJ169" s="132">
        <v>99999</v>
      </c>
      <c r="GK169" s="132">
        <v>99999</v>
      </c>
      <c r="GL169" s="132">
        <v>99999</v>
      </c>
      <c r="GM169" s="132">
        <v>99999</v>
      </c>
      <c r="GN169" s="132">
        <v>99999</v>
      </c>
      <c r="GO169" s="132">
        <v>99999</v>
      </c>
      <c r="GP169" s="132">
        <v>99999</v>
      </c>
      <c r="GQ169" s="28">
        <v>163</v>
      </c>
      <c r="GR169" s="128"/>
      <c r="GS169" s="55" t="str">
        <f t="shared" si="147"/>
        <v>NFS</v>
      </c>
      <c r="GT169" s="55" t="str">
        <f t="shared" si="148"/>
        <v/>
      </c>
      <c r="GU169" s="29"/>
      <c r="GV169" s="56" t="str">
        <f t="shared" si="144"/>
        <v>,</v>
      </c>
      <c r="GW169" s="59" t="str">
        <f t="shared" si="142"/>
        <v>,</v>
      </c>
      <c r="GX169" s="29">
        <v>164</v>
      </c>
      <c r="GY169" s="5"/>
      <c r="GZ169" s="87" t="str">
        <f t="shared" si="119"/>
        <v/>
      </c>
      <c r="HA169" s="101" t="str">
        <v>0,0,0,0</v>
      </c>
      <c r="HB169" s="56">
        <f t="shared" si="113"/>
        <v>2</v>
      </c>
      <c r="HC169" s="56">
        <f t="shared" si="114"/>
        <v>4</v>
      </c>
      <c r="HD169" s="55">
        <f t="shared" si="151"/>
        <v>99999</v>
      </c>
      <c r="HE169" s="219">
        <f t="shared" si="128"/>
        <v>99999</v>
      </c>
      <c r="HF169" s="55">
        <f t="shared" si="129"/>
        <v>99999</v>
      </c>
      <c r="HG169" s="108" t="str">
        <f t="shared" si="130"/>
        <v>NFS</v>
      </c>
      <c r="HH169" s="85">
        <f t="shared" si="131"/>
        <v>0</v>
      </c>
      <c r="HI169" s="106" t="str">
        <f t="shared" si="132"/>
        <v/>
      </c>
      <c r="HJ169" s="29">
        <v>164</v>
      </c>
      <c r="HK169" s="85" t="str">
        <f t="shared" si="126"/>
        <v/>
      </c>
      <c r="HL169" s="85" t="str">
        <f t="shared" si="143"/>
        <v/>
      </c>
      <c r="HM169" s="55" t="str" cm="1">
        <f t="array" ref="HM169">IF(HJ169&lt;=$HH$1-1,IF(HK169&lt;&gt;HK168,INDEX($M$6:$GP$190,1,HL169+1),INDEX($M$6:$GP$190,MIN(HL169,HL168)+1,MAX(HL169,HL168)+1))+IF(HK169&lt;&gt;HK170,INDEX($M$6:$GP$190,1,HL169+1),0),"")</f>
        <v/>
      </c>
      <c r="HN169" s="29" t="str">
        <f>IF(HJ169&lt;=$HH$1-1,ROUND(#REF!,3)&amp;","&amp;#REF!,"")</f>
        <v/>
      </c>
      <c r="HO169" s="40"/>
      <c r="HP169" s="40"/>
      <c r="HQ169" s="40"/>
      <c r="HR169" s="40"/>
      <c r="HU169" s="75">
        <v>164</v>
      </c>
      <c r="HV169" s="77" t="str">
        <f t="shared" si="120"/>
        <v/>
      </c>
      <c r="HW169" s="78" t="str">
        <f t="shared" si="121"/>
        <v/>
      </c>
      <c r="HX169" s="88" t="str">
        <f t="shared" si="133"/>
        <v/>
      </c>
      <c r="HY169" s="68" t="str">
        <v>0,0,0,1</v>
      </c>
      <c r="HZ169" s="75">
        <f t="shared" si="115"/>
        <v>2</v>
      </c>
      <c r="IA169" s="75">
        <f t="shared" si="116"/>
        <v>4</v>
      </c>
      <c r="IB169" s="75">
        <f t="shared" si="149"/>
        <v>99999</v>
      </c>
      <c r="IC169" s="143">
        <f t="shared" si="134"/>
        <v>99999</v>
      </c>
      <c r="ID169" s="75">
        <f t="shared" si="145"/>
        <v>99999</v>
      </c>
      <c r="IE169" s="76">
        <f t="shared" si="135"/>
        <v>99999</v>
      </c>
      <c r="IF169" s="86">
        <f t="shared" si="122"/>
        <v>99999</v>
      </c>
      <c r="IG169" s="88">
        <f t="shared" si="146"/>
        <v>99999</v>
      </c>
      <c r="IH169" s="30">
        <f t="shared" si="136"/>
        <v>99999</v>
      </c>
      <c r="II169" s="55">
        <f t="shared" si="137"/>
        <v>99999</v>
      </c>
      <c r="IJ169" s="133" t="str">
        <f t="shared" si="124"/>
        <v>-</v>
      </c>
      <c r="IL169" s="146"/>
      <c r="IM169" s="146"/>
      <c r="IN169" s="146"/>
      <c r="IO169" s="141">
        <f t="shared" si="117"/>
        <v>99999</v>
      </c>
      <c r="IP169" s="75">
        <f t="shared" si="118"/>
        <v>99999</v>
      </c>
      <c r="IQ169" s="387" t="str">
        <f t="shared" si="150"/>
        <v>-</v>
      </c>
      <c r="IR169" s="142">
        <f t="shared" si="138"/>
        <v>999999</v>
      </c>
      <c r="IS169" s="146"/>
      <c r="IT169" s="389"/>
      <c r="IU169" s="389"/>
      <c r="IV169" s="146"/>
      <c r="IW169" s="7">
        <v>164</v>
      </c>
      <c r="IX169" s="1" t="str">
        <f t="shared" si="139"/>
        <v/>
      </c>
      <c r="IY169" s="7" t="str">
        <f t="shared" si="140"/>
        <v/>
      </c>
      <c r="IZ169" s="223" t="str" cm="1">
        <f t="array" ref="IZ169">IF(IW169&lt;=$HH$1-1,
IF(IX169&lt;&gt;IX168,
INDEX($M$6:$GP$190,1,IY169+1),INDEX($M$6:$GP$190,MIN(IY169,IY168)+1,MAX(IY169,IY168)+1))+IF(IX169&lt;&gt;IX170,INDEX($M$6:$GP$190,1,IY169+1),0),"")</f>
        <v/>
      </c>
      <c r="JA169" s="7" t="str">
        <f t="shared" si="141"/>
        <v/>
      </c>
    </row>
    <row r="170" spans="1:261" ht="15" x14ac:dyDescent="0.2">
      <c r="A170" s="216"/>
      <c r="B170" s="1">
        <v>165</v>
      </c>
      <c r="C170" s="188">
        <f t="shared" si="127"/>
        <v>0</v>
      </c>
      <c r="K170" s="7"/>
      <c r="L170" s="291">
        <v>164</v>
      </c>
      <c r="FP170" s="1"/>
      <c r="FQ170" s="1"/>
      <c r="FR170" s="1"/>
      <c r="FS170" s="1"/>
      <c r="FT170" s="31"/>
      <c r="FU170" s="31" t="s">
        <v>11</v>
      </c>
      <c r="FV170" s="183">
        <v>99999</v>
      </c>
      <c r="FW170" s="183">
        <v>99999</v>
      </c>
      <c r="FX170" s="183">
        <v>99999</v>
      </c>
      <c r="FY170" s="183">
        <v>99999</v>
      </c>
      <c r="FZ170" s="183">
        <v>99999</v>
      </c>
      <c r="GA170" s="183">
        <v>99999</v>
      </c>
      <c r="GB170" s="183">
        <v>99999</v>
      </c>
      <c r="GC170" s="183">
        <v>99999</v>
      </c>
      <c r="GD170" s="183">
        <v>99999</v>
      </c>
      <c r="GE170" s="183">
        <v>99999</v>
      </c>
      <c r="GF170" s="183">
        <v>99999</v>
      </c>
      <c r="GG170" s="183">
        <v>99999</v>
      </c>
      <c r="GH170" s="183">
        <v>99999</v>
      </c>
      <c r="GI170" s="132">
        <v>99999</v>
      </c>
      <c r="GJ170" s="132">
        <v>99999</v>
      </c>
      <c r="GK170" s="132">
        <v>99999</v>
      </c>
      <c r="GL170" s="132">
        <v>99999</v>
      </c>
      <c r="GM170" s="132">
        <v>99999</v>
      </c>
      <c r="GN170" s="132">
        <v>99999</v>
      </c>
      <c r="GO170" s="132">
        <v>99999</v>
      </c>
      <c r="GP170" s="132">
        <v>99999</v>
      </c>
      <c r="GQ170" s="28">
        <v>164</v>
      </c>
      <c r="GR170" s="128"/>
      <c r="GS170" s="55" t="str">
        <f t="shared" si="147"/>
        <v>NFS</v>
      </c>
      <c r="GT170" s="55" t="str">
        <f t="shared" si="148"/>
        <v/>
      </c>
      <c r="GU170" s="29"/>
      <c r="GV170" s="56" t="str">
        <f t="shared" si="144"/>
        <v>,</v>
      </c>
      <c r="GW170" s="59" t="str">
        <f t="shared" si="142"/>
        <v>,</v>
      </c>
      <c r="GX170" s="29">
        <v>165</v>
      </c>
      <c r="GY170" s="5"/>
      <c r="GZ170" s="87" t="str">
        <f t="shared" si="119"/>
        <v/>
      </c>
      <c r="HA170" s="101" t="str">
        <v>0,0,0,0</v>
      </c>
      <c r="HB170" s="56">
        <f t="shared" si="113"/>
        <v>2</v>
      </c>
      <c r="HC170" s="56">
        <f t="shared" si="114"/>
        <v>4</v>
      </c>
      <c r="HD170" s="55">
        <f t="shared" si="151"/>
        <v>99999</v>
      </c>
      <c r="HE170" s="219">
        <f t="shared" si="128"/>
        <v>99999</v>
      </c>
      <c r="HF170" s="55">
        <f t="shared" si="129"/>
        <v>99999</v>
      </c>
      <c r="HG170" s="108" t="str">
        <f t="shared" si="130"/>
        <v>NFS</v>
      </c>
      <c r="HH170" s="85">
        <f t="shared" si="131"/>
        <v>0</v>
      </c>
      <c r="HI170" s="106" t="str">
        <f t="shared" si="132"/>
        <v/>
      </c>
      <c r="HJ170" s="29">
        <v>165</v>
      </c>
      <c r="HK170" s="85" t="str">
        <f t="shared" si="126"/>
        <v/>
      </c>
      <c r="HL170" s="85" t="str">
        <f t="shared" si="143"/>
        <v/>
      </c>
      <c r="HM170" s="55" t="str" cm="1">
        <f t="array" ref="HM170">IF(HJ170&lt;=$HH$1-1,IF(HK170&lt;&gt;HK169,INDEX($M$6:$GP$190,1,HL170+1),INDEX($M$6:$GP$190,MIN(HL170,HL169)+1,MAX(HL170,HL169)+1))+IF(HK170&lt;&gt;HK171,INDEX($M$6:$GP$190,1,HL170+1),0),"")</f>
        <v/>
      </c>
      <c r="HN170" s="29" t="str">
        <f>IF(HJ170&lt;=$HH$1-1,ROUND(#REF!,3)&amp;","&amp;#REF!,"")</f>
        <v/>
      </c>
      <c r="HO170" s="40"/>
      <c r="HP170" s="40"/>
      <c r="HQ170" s="40"/>
      <c r="HR170" s="40"/>
      <c r="HU170" s="75">
        <v>165</v>
      </c>
      <c r="HV170" s="77" t="str">
        <f t="shared" si="120"/>
        <v/>
      </c>
      <c r="HW170" s="78" t="str">
        <f t="shared" si="121"/>
        <v/>
      </c>
      <c r="HX170" s="88" t="str">
        <f t="shared" si="133"/>
        <v/>
      </c>
      <c r="HY170" s="68" t="str">
        <v>0,0,0,1</v>
      </c>
      <c r="HZ170" s="75">
        <f t="shared" si="115"/>
        <v>2</v>
      </c>
      <c r="IA170" s="75">
        <f t="shared" si="116"/>
        <v>4</v>
      </c>
      <c r="IB170" s="75">
        <f t="shared" si="149"/>
        <v>99999</v>
      </c>
      <c r="IC170" s="143">
        <f t="shared" si="134"/>
        <v>99999</v>
      </c>
      <c r="ID170" s="75">
        <f t="shared" si="145"/>
        <v>99999</v>
      </c>
      <c r="IE170" s="76">
        <f t="shared" si="135"/>
        <v>99999</v>
      </c>
      <c r="IF170" s="86">
        <f t="shared" si="122"/>
        <v>99999</v>
      </c>
      <c r="IG170" s="88">
        <f t="shared" si="146"/>
        <v>99999</v>
      </c>
      <c r="IH170" s="30">
        <f t="shared" si="136"/>
        <v>99999</v>
      </c>
      <c r="II170" s="55">
        <f t="shared" si="137"/>
        <v>99999</v>
      </c>
      <c r="IJ170" s="133" t="str">
        <f t="shared" si="124"/>
        <v>-</v>
      </c>
      <c r="IL170" s="146"/>
      <c r="IM170" s="146"/>
      <c r="IN170" s="146"/>
      <c r="IO170" s="141">
        <f t="shared" si="117"/>
        <v>99999</v>
      </c>
      <c r="IP170" s="75">
        <f t="shared" si="118"/>
        <v>99999</v>
      </c>
      <c r="IQ170" s="387" t="str">
        <f t="shared" si="150"/>
        <v>-</v>
      </c>
      <c r="IR170" s="142">
        <f t="shared" si="138"/>
        <v>999999</v>
      </c>
      <c r="IS170" s="146"/>
      <c r="IT170" s="389"/>
      <c r="IU170" s="389"/>
      <c r="IV170" s="146"/>
      <c r="IW170" s="7">
        <v>165</v>
      </c>
      <c r="IX170" s="1" t="str">
        <f t="shared" si="139"/>
        <v/>
      </c>
      <c r="IY170" s="7" t="str">
        <f t="shared" si="140"/>
        <v/>
      </c>
      <c r="IZ170" s="223" t="str" cm="1">
        <f t="array" ref="IZ170">IF(IW170&lt;=$HH$1-1,
IF(IX170&lt;&gt;IX169,
INDEX($M$6:$GP$190,1,IY170+1),INDEX($M$6:$GP$190,MIN(IY170,IY169)+1,MAX(IY170,IY169)+1))+IF(IX170&lt;&gt;IX171,INDEX($M$6:$GP$190,1,IY170+1),0),"")</f>
        <v/>
      </c>
      <c r="JA170" s="7" t="str">
        <f t="shared" si="141"/>
        <v/>
      </c>
    </row>
    <row r="171" spans="1:261" ht="15" x14ac:dyDescent="0.2">
      <c r="A171" s="216"/>
      <c r="B171" s="1">
        <v>166</v>
      </c>
      <c r="C171" s="188">
        <f t="shared" si="127"/>
        <v>0</v>
      </c>
      <c r="K171" s="7"/>
      <c r="L171" s="291">
        <v>165</v>
      </c>
      <c r="FP171" s="1"/>
      <c r="FQ171" s="1"/>
      <c r="FR171" s="1"/>
      <c r="FS171" s="1"/>
      <c r="FT171" s="1"/>
      <c r="FU171" s="31"/>
      <c r="FV171" s="31" t="s">
        <v>11</v>
      </c>
      <c r="FW171" s="183">
        <v>99999</v>
      </c>
      <c r="FX171" s="183">
        <v>99999</v>
      </c>
      <c r="FY171" s="183">
        <v>99999</v>
      </c>
      <c r="FZ171" s="183">
        <v>99999</v>
      </c>
      <c r="GA171" s="183">
        <v>99999</v>
      </c>
      <c r="GB171" s="183">
        <v>99999</v>
      </c>
      <c r="GC171" s="183">
        <v>99999</v>
      </c>
      <c r="GD171" s="183">
        <v>99999</v>
      </c>
      <c r="GE171" s="183">
        <v>99999</v>
      </c>
      <c r="GF171" s="183">
        <v>99999</v>
      </c>
      <c r="GG171" s="183">
        <v>99999</v>
      </c>
      <c r="GH171" s="183">
        <v>99999</v>
      </c>
      <c r="GI171" s="132">
        <v>99999</v>
      </c>
      <c r="GJ171" s="132">
        <v>99999</v>
      </c>
      <c r="GK171" s="132">
        <v>99999</v>
      </c>
      <c r="GL171" s="132">
        <v>99999</v>
      </c>
      <c r="GM171" s="132">
        <v>99999</v>
      </c>
      <c r="GN171" s="132">
        <v>99999</v>
      </c>
      <c r="GO171" s="132">
        <v>99999</v>
      </c>
      <c r="GP171" s="132">
        <v>99999</v>
      </c>
      <c r="GQ171" s="28">
        <v>165</v>
      </c>
      <c r="GR171" s="128"/>
      <c r="GS171" s="55" t="str">
        <f t="shared" si="147"/>
        <v>NFS</v>
      </c>
      <c r="GT171" s="55" t="str">
        <f t="shared" si="148"/>
        <v/>
      </c>
      <c r="GU171" s="29"/>
      <c r="GV171" s="56" t="str">
        <f t="shared" si="144"/>
        <v>,</v>
      </c>
      <c r="GW171" s="59" t="str">
        <f t="shared" si="142"/>
        <v>,</v>
      </c>
      <c r="GX171" s="29">
        <v>166</v>
      </c>
      <c r="GY171" s="5"/>
      <c r="GZ171" s="87" t="str">
        <f t="shared" si="119"/>
        <v/>
      </c>
      <c r="HA171" s="101" t="str">
        <v>0,0,0,0</v>
      </c>
      <c r="HB171" s="56">
        <f t="shared" si="113"/>
        <v>2</v>
      </c>
      <c r="HC171" s="56">
        <f t="shared" si="114"/>
        <v>4</v>
      </c>
      <c r="HD171" s="55">
        <f t="shared" si="151"/>
        <v>99999</v>
      </c>
      <c r="HE171" s="219">
        <f t="shared" si="128"/>
        <v>99999</v>
      </c>
      <c r="HF171" s="55">
        <f t="shared" si="129"/>
        <v>99999</v>
      </c>
      <c r="HG171" s="108" t="str">
        <f t="shared" si="130"/>
        <v>NFS</v>
      </c>
      <c r="HH171" s="85">
        <f t="shared" si="131"/>
        <v>0</v>
      </c>
      <c r="HI171" s="106" t="str">
        <f t="shared" si="132"/>
        <v/>
      </c>
      <c r="HJ171" s="29">
        <v>166</v>
      </c>
      <c r="HK171" s="85" t="str">
        <f t="shared" si="126"/>
        <v/>
      </c>
      <c r="HL171" s="85" t="str">
        <f t="shared" si="143"/>
        <v/>
      </c>
      <c r="HM171" s="55" t="str" cm="1">
        <f t="array" ref="HM171">IF(HJ171&lt;=$HH$1-1,IF(HK171&lt;&gt;HK170,INDEX($M$6:$GP$190,1,HL171+1),INDEX($M$6:$GP$190,MIN(HL171,HL170)+1,MAX(HL171,HL170)+1))+IF(HK171&lt;&gt;HK172,INDEX($M$6:$GP$190,1,HL171+1),0),"")</f>
        <v/>
      </c>
      <c r="HN171" s="29" t="str">
        <f>IF(HJ171&lt;=$HH$1-1,ROUND(#REF!,3)&amp;","&amp;#REF!,"")</f>
        <v/>
      </c>
      <c r="HO171" s="40"/>
      <c r="HP171" s="40"/>
      <c r="HQ171" s="40"/>
      <c r="HR171" s="40"/>
      <c r="HU171" s="75">
        <v>166</v>
      </c>
      <c r="HV171" s="77" t="str">
        <f t="shared" si="120"/>
        <v/>
      </c>
      <c r="HW171" s="78" t="str">
        <f t="shared" si="121"/>
        <v/>
      </c>
      <c r="HX171" s="88" t="str">
        <f t="shared" si="133"/>
        <v/>
      </c>
      <c r="HY171" s="68" t="str">
        <v>0,0,0,1</v>
      </c>
      <c r="HZ171" s="75">
        <f t="shared" si="115"/>
        <v>2</v>
      </c>
      <c r="IA171" s="75">
        <f t="shared" si="116"/>
        <v>4</v>
      </c>
      <c r="IB171" s="75">
        <f t="shared" si="149"/>
        <v>99999</v>
      </c>
      <c r="IC171" s="143">
        <f t="shared" si="134"/>
        <v>99999</v>
      </c>
      <c r="ID171" s="75">
        <f t="shared" si="145"/>
        <v>99999</v>
      </c>
      <c r="IE171" s="76">
        <f t="shared" si="135"/>
        <v>99999</v>
      </c>
      <c r="IF171" s="86">
        <f t="shared" si="122"/>
        <v>99999</v>
      </c>
      <c r="IG171" s="88">
        <f t="shared" si="146"/>
        <v>99999</v>
      </c>
      <c r="IH171" s="30">
        <f t="shared" si="136"/>
        <v>99999</v>
      </c>
      <c r="II171" s="55">
        <f t="shared" si="137"/>
        <v>99999</v>
      </c>
      <c r="IJ171" s="133" t="str">
        <f t="shared" si="124"/>
        <v>-</v>
      </c>
      <c r="IL171" s="146"/>
      <c r="IM171" s="146"/>
      <c r="IN171" s="146"/>
      <c r="IO171" s="141">
        <f t="shared" si="117"/>
        <v>99999</v>
      </c>
      <c r="IP171" s="75">
        <f t="shared" si="118"/>
        <v>99999</v>
      </c>
      <c r="IQ171" s="387" t="str">
        <f t="shared" si="150"/>
        <v>-</v>
      </c>
      <c r="IR171" s="142">
        <f t="shared" si="138"/>
        <v>999999</v>
      </c>
      <c r="IS171" s="146"/>
      <c r="IT171" s="389"/>
      <c r="IU171" s="389"/>
      <c r="IV171" s="146"/>
      <c r="IW171" s="7">
        <v>166</v>
      </c>
      <c r="IX171" s="1" t="str">
        <f t="shared" si="139"/>
        <v/>
      </c>
      <c r="IY171" s="7" t="str">
        <f t="shared" si="140"/>
        <v/>
      </c>
      <c r="IZ171" s="223" t="str" cm="1">
        <f t="array" ref="IZ171">IF(IW171&lt;=$HH$1-1,
IF(IX171&lt;&gt;IX170,
INDEX($M$6:$GP$190,1,IY171+1),INDEX($M$6:$GP$190,MIN(IY171,IY170)+1,MAX(IY171,IY170)+1))+IF(IX171&lt;&gt;IX172,INDEX($M$6:$GP$190,1,IY171+1),0),"")</f>
        <v/>
      </c>
      <c r="JA171" s="7" t="str">
        <f t="shared" si="141"/>
        <v/>
      </c>
    </row>
    <row r="172" spans="1:261" ht="15" x14ac:dyDescent="0.2">
      <c r="A172" s="216"/>
      <c r="B172" s="1">
        <v>167</v>
      </c>
      <c r="C172" s="188">
        <f t="shared" si="127"/>
        <v>0</v>
      </c>
      <c r="K172" s="7"/>
      <c r="L172" s="291">
        <v>166</v>
      </c>
      <c r="FP172" s="1"/>
      <c r="FQ172" s="1"/>
      <c r="FR172" s="1"/>
      <c r="FS172" s="1"/>
      <c r="FT172" s="1"/>
      <c r="FU172" s="1"/>
      <c r="FV172" s="31"/>
      <c r="FW172" s="31" t="s">
        <v>11</v>
      </c>
      <c r="FX172" s="183">
        <v>99999</v>
      </c>
      <c r="FY172" s="183">
        <v>99999</v>
      </c>
      <c r="FZ172" s="183">
        <v>99999</v>
      </c>
      <c r="GA172" s="183">
        <v>99999</v>
      </c>
      <c r="GB172" s="183">
        <v>99999</v>
      </c>
      <c r="GC172" s="183">
        <v>99999</v>
      </c>
      <c r="GD172" s="183">
        <v>99999</v>
      </c>
      <c r="GE172" s="183">
        <v>99999</v>
      </c>
      <c r="GF172" s="183">
        <v>99999</v>
      </c>
      <c r="GG172" s="183">
        <v>99999</v>
      </c>
      <c r="GH172" s="183">
        <v>99999</v>
      </c>
      <c r="GI172" s="132">
        <v>99999</v>
      </c>
      <c r="GJ172" s="132">
        <v>99999</v>
      </c>
      <c r="GK172" s="132">
        <v>99999</v>
      </c>
      <c r="GL172" s="132">
        <v>99999</v>
      </c>
      <c r="GM172" s="132">
        <v>99999</v>
      </c>
      <c r="GN172" s="132">
        <v>99999</v>
      </c>
      <c r="GO172" s="132">
        <v>99999</v>
      </c>
      <c r="GP172" s="132">
        <v>99999</v>
      </c>
      <c r="GQ172" s="28">
        <v>166</v>
      </c>
      <c r="GR172" s="128"/>
      <c r="GS172" s="55" t="str">
        <f t="shared" si="147"/>
        <v>NFS</v>
      </c>
      <c r="GT172" s="55" t="str">
        <f t="shared" si="148"/>
        <v/>
      </c>
      <c r="GU172" s="29"/>
      <c r="GV172" s="56" t="str">
        <f t="shared" si="144"/>
        <v>,</v>
      </c>
      <c r="GW172" s="59" t="str">
        <f t="shared" si="142"/>
        <v>,</v>
      </c>
      <c r="GX172" s="29">
        <v>167</v>
      </c>
      <c r="GY172" s="5"/>
      <c r="GZ172" s="87" t="str">
        <f t="shared" si="119"/>
        <v/>
      </c>
      <c r="HA172" s="101" t="str">
        <v>0,0,0,0</v>
      </c>
      <c r="HB172" s="56">
        <f t="shared" si="113"/>
        <v>2</v>
      </c>
      <c r="HC172" s="56">
        <f t="shared" si="114"/>
        <v>4</v>
      </c>
      <c r="HD172" s="55">
        <f t="shared" si="151"/>
        <v>99999</v>
      </c>
      <c r="HE172" s="219">
        <f t="shared" si="128"/>
        <v>99999</v>
      </c>
      <c r="HF172" s="55">
        <f t="shared" si="129"/>
        <v>99999</v>
      </c>
      <c r="HG172" s="108" t="str">
        <f t="shared" si="130"/>
        <v>NFS</v>
      </c>
      <c r="HH172" s="85">
        <f t="shared" si="131"/>
        <v>0</v>
      </c>
      <c r="HI172" s="106" t="str">
        <f t="shared" si="132"/>
        <v/>
      </c>
      <c r="HJ172" s="29">
        <v>167</v>
      </c>
      <c r="HK172" s="85" t="str">
        <f t="shared" si="126"/>
        <v/>
      </c>
      <c r="HL172" s="85" t="str">
        <f t="shared" si="143"/>
        <v/>
      </c>
      <c r="HM172" s="55" t="str" cm="1">
        <f t="array" ref="HM172">IF(HJ172&lt;=$HH$1-1,IF(HK172&lt;&gt;HK171,INDEX($M$6:$GP$190,1,HL172+1),INDEX($M$6:$GP$190,MIN(HL172,HL171)+1,MAX(HL172,HL171)+1))+IF(HK172&lt;&gt;HK173,INDEX($M$6:$GP$190,1,HL172+1),0),"")</f>
        <v/>
      </c>
      <c r="HN172" s="29" t="str">
        <f>IF(HJ172&lt;=$HH$1-1,ROUND(#REF!,3)&amp;","&amp;#REF!,"")</f>
        <v/>
      </c>
      <c r="HO172" s="40"/>
      <c r="HP172" s="40"/>
      <c r="HQ172" s="40"/>
      <c r="HR172" s="40"/>
      <c r="HU172" s="75">
        <v>167</v>
      </c>
      <c r="HV172" s="77" t="str">
        <f t="shared" si="120"/>
        <v/>
      </c>
      <c r="HW172" s="78" t="str">
        <f t="shared" si="121"/>
        <v/>
      </c>
      <c r="HX172" s="88" t="str">
        <f t="shared" si="133"/>
        <v/>
      </c>
      <c r="HY172" s="68" t="str">
        <v>0,0,0,1</v>
      </c>
      <c r="HZ172" s="75">
        <f t="shared" si="115"/>
        <v>2</v>
      </c>
      <c r="IA172" s="75">
        <f t="shared" si="116"/>
        <v>4</v>
      </c>
      <c r="IB172" s="75">
        <f t="shared" si="149"/>
        <v>99999</v>
      </c>
      <c r="IC172" s="143">
        <f t="shared" si="134"/>
        <v>99999</v>
      </c>
      <c r="ID172" s="75">
        <f t="shared" si="145"/>
        <v>99999</v>
      </c>
      <c r="IE172" s="76">
        <f t="shared" si="135"/>
        <v>99999</v>
      </c>
      <c r="IF172" s="86">
        <f t="shared" si="122"/>
        <v>99999</v>
      </c>
      <c r="IG172" s="88">
        <f t="shared" si="146"/>
        <v>99999</v>
      </c>
      <c r="IH172" s="30">
        <f t="shared" si="136"/>
        <v>99999</v>
      </c>
      <c r="II172" s="55">
        <f t="shared" si="137"/>
        <v>99999</v>
      </c>
      <c r="IJ172" s="133" t="str">
        <f t="shared" si="124"/>
        <v>-</v>
      </c>
      <c r="IL172" s="146"/>
      <c r="IM172" s="146"/>
      <c r="IN172" s="146"/>
      <c r="IO172" s="141">
        <f t="shared" si="117"/>
        <v>99999</v>
      </c>
      <c r="IP172" s="75">
        <f t="shared" si="118"/>
        <v>99999</v>
      </c>
      <c r="IQ172" s="387" t="str">
        <f t="shared" si="150"/>
        <v>-</v>
      </c>
      <c r="IR172" s="142">
        <f t="shared" si="138"/>
        <v>999999</v>
      </c>
      <c r="IS172" s="146"/>
      <c r="IT172" s="389"/>
      <c r="IU172" s="389"/>
      <c r="IV172" s="146"/>
      <c r="IW172" s="7">
        <v>167</v>
      </c>
      <c r="IX172" s="1" t="str">
        <f t="shared" si="139"/>
        <v/>
      </c>
      <c r="IY172" s="7" t="str">
        <f t="shared" si="140"/>
        <v/>
      </c>
      <c r="IZ172" s="223" t="str" cm="1">
        <f t="array" ref="IZ172">IF(IW172&lt;=$HH$1-1,
IF(IX172&lt;&gt;IX171,
INDEX($M$6:$GP$190,1,IY172+1),INDEX($M$6:$GP$190,MIN(IY172,IY171)+1,MAX(IY172,IY171)+1))+IF(IX172&lt;&gt;IX173,INDEX($M$6:$GP$190,1,IY172+1),0),"")</f>
        <v/>
      </c>
      <c r="JA172" s="7" t="str">
        <f t="shared" si="141"/>
        <v/>
      </c>
    </row>
    <row r="173" spans="1:261" ht="15" x14ac:dyDescent="0.2">
      <c r="A173" s="216"/>
      <c r="B173" s="1">
        <v>168</v>
      </c>
      <c r="C173" s="188">
        <f t="shared" si="127"/>
        <v>0</v>
      </c>
      <c r="K173" s="7"/>
      <c r="L173" s="291">
        <v>167</v>
      </c>
      <c r="FP173" s="1"/>
      <c r="FQ173" s="1"/>
      <c r="FR173" s="1"/>
      <c r="FS173" s="1"/>
      <c r="FT173" s="1"/>
      <c r="FU173" s="1"/>
      <c r="FV173" s="1"/>
      <c r="FW173" s="31"/>
      <c r="FX173" s="31" t="s">
        <v>11</v>
      </c>
      <c r="FY173" s="183">
        <v>99999</v>
      </c>
      <c r="FZ173" s="183">
        <v>99999</v>
      </c>
      <c r="GA173" s="183">
        <v>99999</v>
      </c>
      <c r="GB173" s="183">
        <v>99999</v>
      </c>
      <c r="GC173" s="183">
        <v>99999</v>
      </c>
      <c r="GD173" s="183">
        <v>99999</v>
      </c>
      <c r="GE173" s="183">
        <v>99999</v>
      </c>
      <c r="GF173" s="183">
        <v>99999</v>
      </c>
      <c r="GG173" s="183">
        <v>99999</v>
      </c>
      <c r="GH173" s="183">
        <v>99999</v>
      </c>
      <c r="GI173" s="132">
        <v>99999</v>
      </c>
      <c r="GJ173" s="132">
        <v>99999</v>
      </c>
      <c r="GK173" s="132">
        <v>99999</v>
      </c>
      <c r="GL173" s="132">
        <v>99999</v>
      </c>
      <c r="GM173" s="132">
        <v>99999</v>
      </c>
      <c r="GN173" s="132">
        <v>99999</v>
      </c>
      <c r="GO173" s="132">
        <v>99999</v>
      </c>
      <c r="GP173" s="132">
        <v>99999</v>
      </c>
      <c r="GQ173" s="28">
        <v>167</v>
      </c>
      <c r="GR173" s="128"/>
      <c r="GS173" s="55" t="str">
        <f t="shared" si="147"/>
        <v>NFS</v>
      </c>
      <c r="GT173" s="55" t="str">
        <f t="shared" si="148"/>
        <v/>
      </c>
      <c r="GU173" s="29"/>
      <c r="GV173" s="56" t="str">
        <f t="shared" si="144"/>
        <v>,</v>
      </c>
      <c r="GW173" s="59" t="str">
        <f t="shared" si="142"/>
        <v>,</v>
      </c>
      <c r="GX173" s="29">
        <v>168</v>
      </c>
      <c r="GY173" s="5"/>
      <c r="GZ173" s="87" t="str">
        <f t="shared" si="119"/>
        <v/>
      </c>
      <c r="HA173" s="101" t="str">
        <v>0,0,0,0</v>
      </c>
      <c r="HB173" s="56">
        <f t="shared" si="113"/>
        <v>2</v>
      </c>
      <c r="HC173" s="56">
        <f t="shared" si="114"/>
        <v>4</v>
      </c>
      <c r="HD173" s="55">
        <f t="shared" si="151"/>
        <v>99999</v>
      </c>
      <c r="HE173" s="219">
        <f t="shared" si="128"/>
        <v>99999</v>
      </c>
      <c r="HF173" s="55">
        <f t="shared" si="129"/>
        <v>99999</v>
      </c>
      <c r="HG173" s="108" t="str">
        <f t="shared" si="130"/>
        <v>NFS</v>
      </c>
      <c r="HH173" s="85">
        <f t="shared" si="131"/>
        <v>0</v>
      </c>
      <c r="HI173" s="106" t="str">
        <f t="shared" si="132"/>
        <v/>
      </c>
      <c r="HJ173" s="29">
        <v>168</v>
      </c>
      <c r="HK173" s="85" t="str">
        <f t="shared" si="126"/>
        <v/>
      </c>
      <c r="HL173" s="85" t="str">
        <f t="shared" si="143"/>
        <v/>
      </c>
      <c r="HM173" s="55" t="str" cm="1">
        <f t="array" ref="HM173">IF(HJ173&lt;=$HH$1-1,IF(HK173&lt;&gt;HK172,INDEX($M$6:$GP$190,1,HL173+1),INDEX($M$6:$GP$190,MIN(HL173,HL172)+1,MAX(HL173,HL172)+1))+IF(HK173&lt;&gt;HK174,INDEX($M$6:$GP$190,1,HL173+1),0),"")</f>
        <v/>
      </c>
      <c r="HN173" s="29" t="str">
        <f>IF(HJ173&lt;=$HH$1-1,ROUND(#REF!,3)&amp;","&amp;#REF!,"")</f>
        <v/>
      </c>
      <c r="HO173" s="40"/>
      <c r="HP173" s="40"/>
      <c r="HQ173" s="40"/>
      <c r="HR173" s="40"/>
      <c r="HU173" s="75">
        <v>168</v>
      </c>
      <c r="HV173" s="77" t="str">
        <f t="shared" si="120"/>
        <v/>
      </c>
      <c r="HW173" s="78" t="str">
        <f t="shared" si="121"/>
        <v/>
      </c>
      <c r="HX173" s="88" t="str">
        <f t="shared" si="133"/>
        <v/>
      </c>
      <c r="HY173" s="68" t="str">
        <v>0,0,0,1</v>
      </c>
      <c r="HZ173" s="75">
        <f t="shared" si="115"/>
        <v>2</v>
      </c>
      <c r="IA173" s="75">
        <f t="shared" si="116"/>
        <v>4</v>
      </c>
      <c r="IB173" s="75">
        <f t="shared" si="149"/>
        <v>99999</v>
      </c>
      <c r="IC173" s="143">
        <f t="shared" si="134"/>
        <v>99999</v>
      </c>
      <c r="ID173" s="75">
        <f t="shared" si="145"/>
        <v>99999</v>
      </c>
      <c r="IE173" s="76">
        <f t="shared" si="135"/>
        <v>99999</v>
      </c>
      <c r="IF173" s="86">
        <f t="shared" si="122"/>
        <v>99999</v>
      </c>
      <c r="IG173" s="88">
        <f t="shared" si="146"/>
        <v>99999</v>
      </c>
      <c r="IH173" s="30">
        <f t="shared" si="136"/>
        <v>99999</v>
      </c>
      <c r="II173" s="55">
        <f t="shared" si="137"/>
        <v>99999</v>
      </c>
      <c r="IJ173" s="133" t="str">
        <f t="shared" si="124"/>
        <v>-</v>
      </c>
      <c r="IL173" s="146"/>
      <c r="IM173" s="146"/>
      <c r="IN173" s="146"/>
      <c r="IO173" s="141">
        <f t="shared" si="117"/>
        <v>99999</v>
      </c>
      <c r="IP173" s="75">
        <f t="shared" si="118"/>
        <v>99999</v>
      </c>
      <c r="IQ173" s="387" t="str">
        <f t="shared" si="150"/>
        <v>-</v>
      </c>
      <c r="IR173" s="142">
        <f t="shared" si="138"/>
        <v>999999</v>
      </c>
      <c r="IS173" s="146"/>
      <c r="IT173" s="389"/>
      <c r="IU173" s="389"/>
      <c r="IV173" s="146"/>
      <c r="IW173" s="7">
        <v>168</v>
      </c>
      <c r="IX173" s="1" t="str">
        <f t="shared" si="139"/>
        <v/>
      </c>
      <c r="IY173" s="7" t="str">
        <f t="shared" si="140"/>
        <v/>
      </c>
      <c r="IZ173" s="223" t="str" cm="1">
        <f t="array" ref="IZ173">IF(IW173&lt;=$HH$1-1,
IF(IX173&lt;&gt;IX172,
INDEX($M$6:$GP$190,1,IY173+1),INDEX($M$6:$GP$190,MIN(IY173,IY172)+1,MAX(IY173,IY172)+1))+IF(IX173&lt;&gt;IX174,INDEX($M$6:$GP$190,1,IY173+1),0),"")</f>
        <v/>
      </c>
      <c r="JA173" s="7" t="str">
        <f t="shared" si="141"/>
        <v/>
      </c>
    </row>
    <row r="174" spans="1:261" ht="15" x14ac:dyDescent="0.2">
      <c r="A174" s="216"/>
      <c r="B174" s="1">
        <v>169</v>
      </c>
      <c r="C174" s="188">
        <f t="shared" si="127"/>
        <v>0</v>
      </c>
      <c r="K174" s="7"/>
      <c r="L174" s="291">
        <v>168</v>
      </c>
      <c r="FP174" s="1"/>
      <c r="FQ174" s="1"/>
      <c r="FR174" s="1"/>
      <c r="FS174" s="1"/>
      <c r="FT174" s="1"/>
      <c r="FU174" s="1"/>
      <c r="FV174" s="1"/>
      <c r="FW174" s="1"/>
      <c r="FX174" s="31"/>
      <c r="FY174" s="31" t="s">
        <v>11</v>
      </c>
      <c r="FZ174" s="183">
        <v>99999</v>
      </c>
      <c r="GA174" s="183">
        <v>99999</v>
      </c>
      <c r="GB174" s="183">
        <v>99999</v>
      </c>
      <c r="GC174" s="183">
        <v>99999</v>
      </c>
      <c r="GD174" s="183">
        <v>99999</v>
      </c>
      <c r="GE174" s="183">
        <v>99999</v>
      </c>
      <c r="GF174" s="183">
        <v>99999</v>
      </c>
      <c r="GG174" s="183">
        <v>99999</v>
      </c>
      <c r="GH174" s="183">
        <v>99999</v>
      </c>
      <c r="GI174" s="132">
        <v>99999</v>
      </c>
      <c r="GJ174" s="132">
        <v>99999</v>
      </c>
      <c r="GK174" s="132">
        <v>99999</v>
      </c>
      <c r="GL174" s="132">
        <v>99999</v>
      </c>
      <c r="GM174" s="132">
        <v>99999</v>
      </c>
      <c r="GN174" s="132">
        <v>99999</v>
      </c>
      <c r="GO174" s="132">
        <v>99999</v>
      </c>
      <c r="GP174" s="132">
        <v>99999</v>
      </c>
      <c r="GQ174" s="28">
        <v>168</v>
      </c>
      <c r="GR174" s="128"/>
      <c r="GS174" s="55" t="str">
        <f t="shared" si="147"/>
        <v>NFS</v>
      </c>
      <c r="GT174" s="55" t="str">
        <f t="shared" si="148"/>
        <v/>
      </c>
      <c r="GU174" s="29"/>
      <c r="GV174" s="56" t="str">
        <f t="shared" si="144"/>
        <v>,</v>
      </c>
      <c r="GW174" s="59" t="str">
        <f t="shared" si="142"/>
        <v>,</v>
      </c>
      <c r="GX174" s="29">
        <v>169</v>
      </c>
      <c r="GY174" s="5"/>
      <c r="GZ174" s="87" t="str">
        <f t="shared" si="119"/>
        <v/>
      </c>
      <c r="HA174" s="101" t="str">
        <v>0,0,0,0</v>
      </c>
      <c r="HB174" s="56">
        <f t="shared" si="113"/>
        <v>2</v>
      </c>
      <c r="HC174" s="56">
        <f t="shared" si="114"/>
        <v>4</v>
      </c>
      <c r="HD174" s="55">
        <f t="shared" si="151"/>
        <v>99999</v>
      </c>
      <c r="HE174" s="219">
        <f t="shared" si="128"/>
        <v>99999</v>
      </c>
      <c r="HF174" s="55">
        <f t="shared" si="129"/>
        <v>99999</v>
      </c>
      <c r="HG174" s="108" t="str">
        <f t="shared" si="130"/>
        <v>NFS</v>
      </c>
      <c r="HH174" s="85">
        <f t="shared" si="131"/>
        <v>0</v>
      </c>
      <c r="HI174" s="106" t="str">
        <f t="shared" si="132"/>
        <v/>
      </c>
      <c r="HJ174" s="29">
        <v>169</v>
      </c>
      <c r="HK174" s="85" t="str">
        <f t="shared" si="126"/>
        <v/>
      </c>
      <c r="HL174" s="85" t="str">
        <f t="shared" si="143"/>
        <v/>
      </c>
      <c r="HM174" s="55" t="str" cm="1">
        <f t="array" ref="HM174">IF(HJ174&lt;=$HH$1-1,IF(HK174&lt;&gt;HK173,INDEX($M$6:$GP$190,1,HL174+1),INDEX($M$6:$GP$190,MIN(HL174,HL173)+1,MAX(HL174,HL173)+1))+IF(HK174&lt;&gt;HK175,INDEX($M$6:$GP$190,1,HL174+1),0),"")</f>
        <v/>
      </c>
      <c r="HN174" s="29" t="str">
        <f>IF(HJ174&lt;=$HH$1-1,ROUND(#REF!,3)&amp;","&amp;#REF!,"")</f>
        <v/>
      </c>
      <c r="HO174" s="40"/>
      <c r="HP174" s="40"/>
      <c r="HQ174" s="40"/>
      <c r="HR174" s="40"/>
      <c r="HU174" s="75">
        <v>169</v>
      </c>
      <c r="HV174" s="77" t="str">
        <f t="shared" si="120"/>
        <v/>
      </c>
      <c r="HW174" s="78" t="str">
        <f t="shared" si="121"/>
        <v/>
      </c>
      <c r="HX174" s="88" t="str">
        <f t="shared" si="133"/>
        <v/>
      </c>
      <c r="HY174" s="68" t="str">
        <v>0,0,0,1</v>
      </c>
      <c r="HZ174" s="75">
        <f t="shared" si="115"/>
        <v>2</v>
      </c>
      <c r="IA174" s="75">
        <f t="shared" si="116"/>
        <v>4</v>
      </c>
      <c r="IB174" s="75">
        <f t="shared" si="149"/>
        <v>99999</v>
      </c>
      <c r="IC174" s="143">
        <f t="shared" si="134"/>
        <v>99999</v>
      </c>
      <c r="ID174" s="75">
        <f t="shared" si="145"/>
        <v>99999</v>
      </c>
      <c r="IE174" s="76">
        <f t="shared" si="135"/>
        <v>99999</v>
      </c>
      <c r="IF174" s="86">
        <f t="shared" si="122"/>
        <v>99999</v>
      </c>
      <c r="IG174" s="88">
        <f t="shared" si="146"/>
        <v>99999</v>
      </c>
      <c r="IH174" s="30">
        <f t="shared" si="136"/>
        <v>99999</v>
      </c>
      <c r="II174" s="55">
        <f t="shared" si="137"/>
        <v>99999</v>
      </c>
      <c r="IJ174" s="133" t="str">
        <f t="shared" si="124"/>
        <v>-</v>
      </c>
      <c r="IL174" s="146"/>
      <c r="IM174" s="146"/>
      <c r="IN174" s="146"/>
      <c r="IO174" s="141">
        <f t="shared" si="117"/>
        <v>99999</v>
      </c>
      <c r="IP174" s="75">
        <f t="shared" si="118"/>
        <v>99999</v>
      </c>
      <c r="IQ174" s="387" t="str">
        <f t="shared" si="150"/>
        <v>-</v>
      </c>
      <c r="IR174" s="142">
        <f t="shared" si="138"/>
        <v>999999</v>
      </c>
      <c r="IS174" s="146"/>
      <c r="IT174" s="389"/>
      <c r="IU174" s="389"/>
      <c r="IV174" s="146"/>
      <c r="IW174" s="7">
        <v>169</v>
      </c>
      <c r="IX174" s="1" t="str">
        <f t="shared" si="139"/>
        <v/>
      </c>
      <c r="IY174" s="7" t="str">
        <f t="shared" si="140"/>
        <v/>
      </c>
      <c r="IZ174" s="223" t="str" cm="1">
        <f t="array" ref="IZ174">IF(IW174&lt;=$HH$1-1,
IF(IX174&lt;&gt;IX173,
INDEX($M$6:$GP$190,1,IY174+1),INDEX($M$6:$GP$190,MIN(IY174,IY173)+1,MAX(IY174,IY173)+1))+IF(IX174&lt;&gt;IX175,INDEX($M$6:$GP$190,1,IY174+1),0),"")</f>
        <v/>
      </c>
      <c r="JA174" s="7" t="str">
        <f t="shared" si="141"/>
        <v/>
      </c>
    </row>
    <row r="175" spans="1:261" ht="15" x14ac:dyDescent="0.2">
      <c r="A175" s="216"/>
      <c r="B175" s="1">
        <v>170</v>
      </c>
      <c r="C175" s="188">
        <f t="shared" si="127"/>
        <v>0</v>
      </c>
      <c r="K175" s="7"/>
      <c r="L175" s="291">
        <v>169</v>
      </c>
      <c r="FP175" s="1"/>
      <c r="FQ175" s="1"/>
      <c r="FR175" s="1"/>
      <c r="FS175" s="1"/>
      <c r="FT175" s="1"/>
      <c r="FU175" s="1"/>
      <c r="FV175" s="1"/>
      <c r="FW175" s="1"/>
      <c r="FX175" s="1"/>
      <c r="FY175" s="31"/>
      <c r="FZ175" s="31" t="s">
        <v>11</v>
      </c>
      <c r="GA175" s="183">
        <v>99999</v>
      </c>
      <c r="GB175" s="183">
        <v>99999</v>
      </c>
      <c r="GC175" s="183">
        <v>99999</v>
      </c>
      <c r="GD175" s="183">
        <v>99999</v>
      </c>
      <c r="GE175" s="183">
        <v>99999</v>
      </c>
      <c r="GF175" s="183">
        <v>99999</v>
      </c>
      <c r="GG175" s="183">
        <v>99999</v>
      </c>
      <c r="GH175" s="183">
        <v>99999</v>
      </c>
      <c r="GI175" s="132">
        <v>99999</v>
      </c>
      <c r="GJ175" s="132">
        <v>99999</v>
      </c>
      <c r="GK175" s="132">
        <v>99999</v>
      </c>
      <c r="GL175" s="132">
        <v>99999</v>
      </c>
      <c r="GM175" s="132">
        <v>99999</v>
      </c>
      <c r="GN175" s="132">
        <v>99999</v>
      </c>
      <c r="GO175" s="132">
        <v>99999</v>
      </c>
      <c r="GP175" s="132">
        <v>99999</v>
      </c>
      <c r="GQ175" s="28">
        <v>169</v>
      </c>
      <c r="GR175" s="128"/>
      <c r="GS175" s="55" t="str">
        <f t="shared" si="147"/>
        <v>NFS</v>
      </c>
      <c r="GT175" s="55" t="str">
        <f t="shared" si="148"/>
        <v/>
      </c>
      <c r="GU175" s="29"/>
      <c r="GV175" s="56" t="str">
        <f t="shared" si="144"/>
        <v>,</v>
      </c>
      <c r="GW175" s="59" t="str">
        <f t="shared" si="142"/>
        <v>,</v>
      </c>
      <c r="GX175" s="29">
        <v>170</v>
      </c>
      <c r="GY175" s="5"/>
      <c r="GZ175" s="87" t="str">
        <f t="shared" si="119"/>
        <v/>
      </c>
      <c r="HA175" s="101" t="str">
        <v>0,0,0,0</v>
      </c>
      <c r="HB175" s="56">
        <f t="shared" si="113"/>
        <v>2</v>
      </c>
      <c r="HC175" s="56">
        <f t="shared" si="114"/>
        <v>4</v>
      </c>
      <c r="HD175" s="55">
        <f t="shared" si="151"/>
        <v>99999</v>
      </c>
      <c r="HE175" s="219">
        <f t="shared" si="128"/>
        <v>99999</v>
      </c>
      <c r="HF175" s="55">
        <f t="shared" si="129"/>
        <v>99999</v>
      </c>
      <c r="HG175" s="108" t="str">
        <f t="shared" si="130"/>
        <v>NFS</v>
      </c>
      <c r="HH175" s="85">
        <f t="shared" si="131"/>
        <v>0</v>
      </c>
      <c r="HI175" s="106" t="str">
        <f t="shared" si="132"/>
        <v/>
      </c>
      <c r="HJ175" s="29">
        <v>170</v>
      </c>
      <c r="HK175" s="85" t="str">
        <f t="shared" si="126"/>
        <v/>
      </c>
      <c r="HL175" s="85" t="str">
        <f t="shared" si="143"/>
        <v/>
      </c>
      <c r="HM175" s="55" t="str" cm="1">
        <f t="array" ref="HM175">IF(HJ175&lt;=$HH$1-1,IF(HK175&lt;&gt;HK174,INDEX($M$6:$GP$190,1,HL175+1),INDEX($M$6:$GP$190,MIN(HL175,HL174)+1,MAX(HL175,HL174)+1))+IF(HK175&lt;&gt;HK176,INDEX($M$6:$GP$190,1,HL175+1),0),"")</f>
        <v/>
      </c>
      <c r="HN175" s="29" t="str">
        <f>IF(HJ175&lt;=$HH$1-1,ROUND(#REF!,3)&amp;","&amp;#REF!,"")</f>
        <v/>
      </c>
      <c r="HO175" s="40"/>
      <c r="HP175" s="40"/>
      <c r="HQ175" s="40"/>
      <c r="HR175" s="40"/>
      <c r="HU175" s="75">
        <v>170</v>
      </c>
      <c r="HV175" s="77" t="str">
        <f t="shared" si="120"/>
        <v/>
      </c>
      <c r="HW175" s="78" t="str">
        <f t="shared" si="121"/>
        <v/>
      </c>
      <c r="HX175" s="88" t="str">
        <f t="shared" si="133"/>
        <v/>
      </c>
      <c r="HY175" s="68" t="str">
        <v>0,0,0,1</v>
      </c>
      <c r="HZ175" s="75">
        <f t="shared" si="115"/>
        <v>2</v>
      </c>
      <c r="IA175" s="75">
        <f t="shared" si="116"/>
        <v>4</v>
      </c>
      <c r="IB175" s="75">
        <f t="shared" si="149"/>
        <v>99999</v>
      </c>
      <c r="IC175" s="143">
        <f t="shared" si="134"/>
        <v>99999</v>
      </c>
      <c r="ID175" s="75">
        <f t="shared" si="145"/>
        <v>99999</v>
      </c>
      <c r="IE175" s="76">
        <f t="shared" si="135"/>
        <v>99999</v>
      </c>
      <c r="IF175" s="86">
        <f t="shared" si="122"/>
        <v>99999</v>
      </c>
      <c r="IG175" s="88">
        <f t="shared" si="146"/>
        <v>99999</v>
      </c>
      <c r="IH175" s="30">
        <f t="shared" si="136"/>
        <v>99999</v>
      </c>
      <c r="II175" s="55">
        <f t="shared" si="137"/>
        <v>99999</v>
      </c>
      <c r="IJ175" s="133" t="str">
        <f t="shared" si="124"/>
        <v>-</v>
      </c>
      <c r="IL175" s="146"/>
      <c r="IM175" s="146"/>
      <c r="IN175" s="146"/>
      <c r="IO175" s="141">
        <f t="shared" si="117"/>
        <v>99999</v>
      </c>
      <c r="IP175" s="75">
        <f t="shared" si="118"/>
        <v>99999</v>
      </c>
      <c r="IQ175" s="387" t="str">
        <f t="shared" si="150"/>
        <v>-</v>
      </c>
      <c r="IR175" s="142">
        <f t="shared" si="138"/>
        <v>999999</v>
      </c>
      <c r="IS175" s="146"/>
      <c r="IT175" s="389"/>
      <c r="IU175" s="389"/>
      <c r="IV175" s="146"/>
      <c r="IW175" s="7">
        <v>170</v>
      </c>
      <c r="IX175" s="1" t="str">
        <f t="shared" si="139"/>
        <v/>
      </c>
      <c r="IY175" s="7" t="str">
        <f t="shared" si="140"/>
        <v/>
      </c>
      <c r="IZ175" s="223" t="str" cm="1">
        <f t="array" ref="IZ175">IF(IW175&lt;=$HH$1-1,
IF(IX175&lt;&gt;IX174,
INDEX($M$6:$GP$190,1,IY175+1),INDEX($M$6:$GP$190,MIN(IY175,IY174)+1,MAX(IY175,IY174)+1))+IF(IX175&lt;&gt;IX176,INDEX($M$6:$GP$190,1,IY175+1),0),"")</f>
        <v/>
      </c>
      <c r="JA175" s="7" t="str">
        <f t="shared" si="141"/>
        <v/>
      </c>
    </row>
    <row r="176" spans="1:261" ht="15" x14ac:dyDescent="0.2">
      <c r="A176" s="216"/>
      <c r="B176" s="1">
        <v>171</v>
      </c>
      <c r="C176" s="188">
        <f t="shared" si="127"/>
        <v>0</v>
      </c>
      <c r="K176" s="7"/>
      <c r="L176" s="291">
        <v>170</v>
      </c>
      <c r="FP176" s="1"/>
      <c r="FQ176" s="1"/>
      <c r="FR176" s="1"/>
      <c r="FS176" s="1"/>
      <c r="FT176" s="1"/>
      <c r="FU176" s="1"/>
      <c r="FV176" s="1"/>
      <c r="FW176" s="1"/>
      <c r="FX176" s="1"/>
      <c r="FY176" s="1"/>
      <c r="FZ176" s="31"/>
      <c r="GA176" s="31" t="s">
        <v>11</v>
      </c>
      <c r="GB176" s="183">
        <v>99999</v>
      </c>
      <c r="GC176" s="183">
        <v>99999</v>
      </c>
      <c r="GD176" s="183">
        <v>99999</v>
      </c>
      <c r="GE176" s="183">
        <v>99999</v>
      </c>
      <c r="GF176" s="183">
        <v>99999</v>
      </c>
      <c r="GG176" s="183">
        <v>99999</v>
      </c>
      <c r="GH176" s="183">
        <v>99999</v>
      </c>
      <c r="GI176" s="132">
        <v>99999</v>
      </c>
      <c r="GJ176" s="132">
        <v>99999</v>
      </c>
      <c r="GK176" s="132">
        <v>99999</v>
      </c>
      <c r="GL176" s="132">
        <v>99999</v>
      </c>
      <c r="GM176" s="132">
        <v>99999</v>
      </c>
      <c r="GN176" s="132">
        <v>99999</v>
      </c>
      <c r="GO176" s="132">
        <v>99999</v>
      </c>
      <c r="GP176" s="132">
        <v>99999</v>
      </c>
      <c r="GQ176" s="28">
        <v>170</v>
      </c>
      <c r="GR176" s="128"/>
      <c r="GS176" s="55" t="str">
        <f t="shared" si="147"/>
        <v>NFS</v>
      </c>
      <c r="GT176" s="55" t="str">
        <f t="shared" si="148"/>
        <v/>
      </c>
      <c r="GU176" s="29"/>
      <c r="GV176" s="56" t="str">
        <f t="shared" si="144"/>
        <v>,</v>
      </c>
      <c r="GW176" s="59" t="str">
        <f t="shared" si="142"/>
        <v>,</v>
      </c>
      <c r="GX176" s="29">
        <v>171</v>
      </c>
      <c r="GY176" s="5"/>
      <c r="GZ176" s="87" t="str">
        <f t="shared" si="119"/>
        <v/>
      </c>
      <c r="HA176" s="101" t="str">
        <v>0,0,0,0</v>
      </c>
      <c r="HB176" s="56">
        <f t="shared" si="113"/>
        <v>2</v>
      </c>
      <c r="HC176" s="56">
        <f t="shared" si="114"/>
        <v>4</v>
      </c>
      <c r="HD176" s="55">
        <f t="shared" si="151"/>
        <v>99999</v>
      </c>
      <c r="HE176" s="219">
        <f t="shared" si="128"/>
        <v>99999</v>
      </c>
      <c r="HF176" s="55">
        <f t="shared" si="129"/>
        <v>99999</v>
      </c>
      <c r="HG176" s="108" t="str">
        <f t="shared" si="130"/>
        <v>NFS</v>
      </c>
      <c r="HH176" s="85">
        <f t="shared" si="131"/>
        <v>0</v>
      </c>
      <c r="HI176" s="106" t="str">
        <f t="shared" si="132"/>
        <v/>
      </c>
      <c r="HJ176" s="29">
        <v>171</v>
      </c>
      <c r="HK176" s="85" t="str">
        <f t="shared" si="126"/>
        <v/>
      </c>
      <c r="HL176" s="85" t="str">
        <f t="shared" si="143"/>
        <v/>
      </c>
      <c r="HM176" s="55" t="str" cm="1">
        <f t="array" ref="HM176">IF(HJ176&lt;=$HH$1-1,IF(HK176&lt;&gt;HK175,INDEX($M$6:$GP$190,1,HL176+1),INDEX($M$6:$GP$190,MIN(HL176,HL175)+1,MAX(HL176,HL175)+1))+IF(HK176&lt;&gt;HK177,INDEX($M$6:$GP$190,1,HL176+1),0),"")</f>
        <v/>
      </c>
      <c r="HN176" s="29" t="str">
        <f>IF(HJ176&lt;=$HH$1-1,ROUND(#REF!,3)&amp;","&amp;#REF!,"")</f>
        <v/>
      </c>
      <c r="HO176" s="40"/>
      <c r="HP176" s="40"/>
      <c r="HQ176" s="40"/>
      <c r="HR176" s="40"/>
      <c r="HU176" s="75">
        <v>171</v>
      </c>
      <c r="HV176" s="77" t="str">
        <f t="shared" si="120"/>
        <v/>
      </c>
      <c r="HW176" s="78" t="str">
        <f t="shared" si="121"/>
        <v/>
      </c>
      <c r="HX176" s="88" t="str">
        <f t="shared" si="133"/>
        <v/>
      </c>
      <c r="HY176" s="68" t="str">
        <v>0,0,0,1</v>
      </c>
      <c r="HZ176" s="75">
        <f t="shared" si="115"/>
        <v>2</v>
      </c>
      <c r="IA176" s="75">
        <f t="shared" si="116"/>
        <v>4</v>
      </c>
      <c r="IB176" s="75">
        <f t="shared" si="149"/>
        <v>99999</v>
      </c>
      <c r="IC176" s="143">
        <f t="shared" si="134"/>
        <v>99999</v>
      </c>
      <c r="ID176" s="75">
        <f t="shared" si="145"/>
        <v>99999</v>
      </c>
      <c r="IE176" s="76">
        <f t="shared" si="135"/>
        <v>99999</v>
      </c>
      <c r="IF176" s="86">
        <f t="shared" si="122"/>
        <v>99999</v>
      </c>
      <c r="IG176" s="88">
        <f t="shared" si="146"/>
        <v>99999</v>
      </c>
      <c r="IH176" s="30">
        <f t="shared" si="136"/>
        <v>99999</v>
      </c>
      <c r="II176" s="55">
        <f t="shared" si="137"/>
        <v>99999</v>
      </c>
      <c r="IJ176" s="133" t="str">
        <f t="shared" si="124"/>
        <v>-</v>
      </c>
      <c r="IL176" s="146"/>
      <c r="IM176" s="146"/>
      <c r="IN176" s="146"/>
      <c r="IO176" s="141">
        <f t="shared" si="117"/>
        <v>99999</v>
      </c>
      <c r="IP176" s="75">
        <f t="shared" si="118"/>
        <v>99999</v>
      </c>
      <c r="IQ176" s="387" t="str">
        <f t="shared" si="150"/>
        <v>-</v>
      </c>
      <c r="IR176" s="142">
        <f t="shared" si="138"/>
        <v>999999</v>
      </c>
      <c r="IS176" s="146"/>
      <c r="IT176" s="389"/>
      <c r="IU176" s="389"/>
      <c r="IV176" s="146"/>
      <c r="IW176" s="7">
        <v>171</v>
      </c>
      <c r="IX176" s="1" t="str">
        <f t="shared" si="139"/>
        <v/>
      </c>
      <c r="IY176" s="7" t="str">
        <f t="shared" si="140"/>
        <v/>
      </c>
      <c r="IZ176" s="223" t="str" cm="1">
        <f t="array" ref="IZ176">IF(IW176&lt;=$HH$1-1,
IF(IX176&lt;&gt;IX175,
INDEX($M$6:$GP$190,1,IY176+1),INDEX($M$6:$GP$190,MIN(IY176,IY175)+1,MAX(IY176,IY175)+1))+IF(IX176&lt;&gt;IX177,INDEX($M$6:$GP$190,1,IY176+1),0),"")</f>
        <v/>
      </c>
      <c r="JA176" s="7" t="str">
        <f t="shared" si="141"/>
        <v/>
      </c>
    </row>
    <row r="177" spans="1:261" ht="15" x14ac:dyDescent="0.2">
      <c r="A177" s="216"/>
      <c r="B177" s="1">
        <v>172</v>
      </c>
      <c r="C177" s="188">
        <f t="shared" si="127"/>
        <v>0</v>
      </c>
      <c r="K177" s="7"/>
      <c r="L177" s="291">
        <v>171</v>
      </c>
      <c r="FP177" s="1"/>
      <c r="FQ177" s="1"/>
      <c r="FR177" s="1"/>
      <c r="FS177" s="1"/>
      <c r="FT177" s="1"/>
      <c r="FU177" s="1"/>
      <c r="FV177" s="1"/>
      <c r="FW177" s="1"/>
      <c r="FX177" s="1"/>
      <c r="FY177" s="1"/>
      <c r="FZ177" s="1"/>
      <c r="GA177" s="31"/>
      <c r="GB177" s="31" t="s">
        <v>11</v>
      </c>
      <c r="GC177" s="183">
        <v>99999</v>
      </c>
      <c r="GD177" s="183">
        <v>99999</v>
      </c>
      <c r="GE177" s="183">
        <v>99999</v>
      </c>
      <c r="GF177" s="183">
        <v>99999</v>
      </c>
      <c r="GG177" s="183">
        <v>99999</v>
      </c>
      <c r="GH177" s="183">
        <v>99999</v>
      </c>
      <c r="GI177" s="132">
        <v>99999</v>
      </c>
      <c r="GJ177" s="132">
        <v>99999</v>
      </c>
      <c r="GK177" s="132">
        <v>99999</v>
      </c>
      <c r="GL177" s="132">
        <v>99999</v>
      </c>
      <c r="GM177" s="132">
        <v>99999</v>
      </c>
      <c r="GN177" s="132">
        <v>99999</v>
      </c>
      <c r="GO177" s="132">
        <v>99999</v>
      </c>
      <c r="GP177" s="132">
        <v>99999</v>
      </c>
      <c r="GQ177" s="28">
        <v>171</v>
      </c>
      <c r="GR177" s="128"/>
      <c r="GS177" s="55" t="str">
        <f t="shared" si="147"/>
        <v>NFS</v>
      </c>
      <c r="GT177" s="55" t="str">
        <f t="shared" si="148"/>
        <v/>
      </c>
      <c r="GU177" s="29"/>
      <c r="GV177" s="56" t="str">
        <f t="shared" si="144"/>
        <v>,</v>
      </c>
      <c r="GW177" s="59" t="str">
        <f t="shared" si="142"/>
        <v>,</v>
      </c>
      <c r="GX177" s="29">
        <v>172</v>
      </c>
      <c r="GY177" s="5"/>
      <c r="GZ177" s="87" t="str">
        <f t="shared" si="119"/>
        <v/>
      </c>
      <c r="HA177" s="101" t="str">
        <v>0,0,0,0</v>
      </c>
      <c r="HB177" s="56">
        <f t="shared" si="113"/>
        <v>2</v>
      </c>
      <c r="HC177" s="56">
        <f t="shared" si="114"/>
        <v>4</v>
      </c>
      <c r="HD177" s="55">
        <f t="shared" si="151"/>
        <v>99999</v>
      </c>
      <c r="HE177" s="219">
        <f t="shared" si="128"/>
        <v>99999</v>
      </c>
      <c r="HF177" s="55">
        <f t="shared" si="129"/>
        <v>99999</v>
      </c>
      <c r="HG177" s="108" t="str">
        <f t="shared" si="130"/>
        <v>NFS</v>
      </c>
      <c r="HH177" s="85">
        <f t="shared" si="131"/>
        <v>0</v>
      </c>
      <c r="HI177" s="106" t="str">
        <f t="shared" si="132"/>
        <v/>
      </c>
      <c r="HJ177" s="29">
        <v>172</v>
      </c>
      <c r="HK177" s="85" t="str">
        <f t="shared" si="126"/>
        <v/>
      </c>
      <c r="HL177" s="85" t="str">
        <f t="shared" si="143"/>
        <v/>
      </c>
      <c r="HM177" s="55" t="str" cm="1">
        <f t="array" ref="HM177">IF(HJ177&lt;=$HH$1-1,IF(HK177&lt;&gt;HK176,INDEX($M$6:$GP$190,1,HL177+1),INDEX($M$6:$GP$190,MIN(HL177,HL176)+1,MAX(HL177,HL176)+1))+IF(HK177&lt;&gt;HK178,INDEX($M$6:$GP$190,1,HL177+1),0),"")</f>
        <v/>
      </c>
      <c r="HN177" s="29" t="str">
        <f>IF(HJ177&lt;=$HH$1-1,ROUND(#REF!,3)&amp;","&amp;#REF!,"")</f>
        <v/>
      </c>
      <c r="HO177" s="40"/>
      <c r="HP177" s="40"/>
      <c r="HQ177" s="40"/>
      <c r="HR177" s="40"/>
      <c r="HU177" s="75">
        <v>172</v>
      </c>
      <c r="HV177" s="77" t="str">
        <f t="shared" si="120"/>
        <v/>
      </c>
      <c r="HW177" s="78" t="str">
        <f t="shared" si="121"/>
        <v/>
      </c>
      <c r="HX177" s="88" t="str">
        <f t="shared" si="133"/>
        <v/>
      </c>
      <c r="HY177" s="68" t="str">
        <v>0,0,0,1</v>
      </c>
      <c r="HZ177" s="75">
        <f t="shared" si="115"/>
        <v>2</v>
      </c>
      <c r="IA177" s="75">
        <f t="shared" si="116"/>
        <v>4</v>
      </c>
      <c r="IB177" s="75">
        <f t="shared" si="149"/>
        <v>99999</v>
      </c>
      <c r="IC177" s="143">
        <f t="shared" si="134"/>
        <v>99999</v>
      </c>
      <c r="ID177" s="75">
        <f t="shared" si="145"/>
        <v>99999</v>
      </c>
      <c r="IE177" s="76">
        <f t="shared" si="135"/>
        <v>99999</v>
      </c>
      <c r="IF177" s="86">
        <f t="shared" si="122"/>
        <v>99999</v>
      </c>
      <c r="IG177" s="88">
        <f t="shared" si="146"/>
        <v>99999</v>
      </c>
      <c r="IH177" s="30">
        <f t="shared" si="136"/>
        <v>99999</v>
      </c>
      <c r="II177" s="55">
        <f t="shared" si="137"/>
        <v>99999</v>
      </c>
      <c r="IJ177" s="133" t="str">
        <f t="shared" si="124"/>
        <v>-</v>
      </c>
      <c r="IL177" s="146"/>
      <c r="IM177" s="146"/>
      <c r="IN177" s="146"/>
      <c r="IO177" s="141">
        <f t="shared" si="117"/>
        <v>99999</v>
      </c>
      <c r="IP177" s="75">
        <f t="shared" si="118"/>
        <v>99999</v>
      </c>
      <c r="IQ177" s="387" t="str">
        <f t="shared" si="150"/>
        <v>-</v>
      </c>
      <c r="IR177" s="142">
        <f t="shared" si="138"/>
        <v>999999</v>
      </c>
      <c r="IS177" s="146"/>
      <c r="IT177" s="389"/>
      <c r="IU177" s="389"/>
      <c r="IV177" s="146"/>
      <c r="IW177" s="7">
        <v>172</v>
      </c>
      <c r="IX177" s="1" t="str">
        <f t="shared" si="139"/>
        <v/>
      </c>
      <c r="IY177" s="7" t="str">
        <f t="shared" si="140"/>
        <v/>
      </c>
      <c r="IZ177" s="223" t="str" cm="1">
        <f t="array" ref="IZ177">IF(IW177&lt;=$HH$1-1,
IF(IX177&lt;&gt;IX176,
INDEX($M$6:$GP$190,1,IY177+1),INDEX($M$6:$GP$190,MIN(IY177,IY176)+1,MAX(IY177,IY176)+1))+IF(IX177&lt;&gt;IX178,INDEX($M$6:$GP$190,1,IY177+1),0),"")</f>
        <v/>
      </c>
      <c r="JA177" s="7" t="str">
        <f t="shared" si="141"/>
        <v/>
      </c>
    </row>
    <row r="178" spans="1:261" ht="15" x14ac:dyDescent="0.2">
      <c r="A178" s="216"/>
      <c r="B178" s="1">
        <v>173</v>
      </c>
      <c r="C178" s="188">
        <f t="shared" si="127"/>
        <v>0</v>
      </c>
      <c r="K178" s="7"/>
      <c r="L178" s="291">
        <v>172</v>
      </c>
      <c r="FP178" s="1"/>
      <c r="FQ178" s="1"/>
      <c r="FR178" s="1"/>
      <c r="FS178" s="1"/>
      <c r="FT178" s="1"/>
      <c r="FU178" s="1"/>
      <c r="FV178" s="1"/>
      <c r="FW178" s="1"/>
      <c r="FX178" s="1"/>
      <c r="FY178" s="1"/>
      <c r="FZ178" s="1"/>
      <c r="GA178" s="1"/>
      <c r="GB178" s="31"/>
      <c r="GC178" s="31" t="s">
        <v>11</v>
      </c>
      <c r="GD178" s="183">
        <v>99999</v>
      </c>
      <c r="GE178" s="183">
        <v>99999</v>
      </c>
      <c r="GF178" s="183">
        <v>99999</v>
      </c>
      <c r="GG178" s="183">
        <v>99999</v>
      </c>
      <c r="GH178" s="183">
        <v>99999</v>
      </c>
      <c r="GI178" s="132">
        <v>99999</v>
      </c>
      <c r="GJ178" s="132">
        <v>99999</v>
      </c>
      <c r="GK178" s="132">
        <v>99999</v>
      </c>
      <c r="GL178" s="132">
        <v>99999</v>
      </c>
      <c r="GM178" s="132">
        <v>99999</v>
      </c>
      <c r="GN178" s="132">
        <v>99999</v>
      </c>
      <c r="GO178" s="132">
        <v>99999</v>
      </c>
      <c r="GP178" s="132">
        <v>99999</v>
      </c>
      <c r="GQ178" s="28">
        <v>172</v>
      </c>
      <c r="GR178" s="128"/>
      <c r="GS178" s="55" t="str">
        <f t="shared" si="147"/>
        <v>NFS</v>
      </c>
      <c r="GT178" s="55" t="str">
        <f t="shared" si="148"/>
        <v/>
      </c>
      <c r="GU178" s="29"/>
      <c r="GV178" s="56" t="str">
        <f t="shared" si="144"/>
        <v>,</v>
      </c>
      <c r="GW178" s="59" t="str">
        <f t="shared" si="142"/>
        <v>,</v>
      </c>
      <c r="GX178" s="29">
        <v>173</v>
      </c>
      <c r="GY178" s="5"/>
      <c r="GZ178" s="87" t="str">
        <f t="shared" si="119"/>
        <v/>
      </c>
      <c r="HA178" s="101" t="str">
        <v>0,0,0,0</v>
      </c>
      <c r="HB178" s="56">
        <f t="shared" si="113"/>
        <v>2</v>
      </c>
      <c r="HC178" s="56">
        <f t="shared" si="114"/>
        <v>4</v>
      </c>
      <c r="HD178" s="55">
        <f t="shared" si="151"/>
        <v>99999</v>
      </c>
      <c r="HE178" s="219">
        <f t="shared" si="128"/>
        <v>99999</v>
      </c>
      <c r="HF178" s="55">
        <f t="shared" si="129"/>
        <v>99999</v>
      </c>
      <c r="HG178" s="108" t="str">
        <f t="shared" si="130"/>
        <v>NFS</v>
      </c>
      <c r="HH178" s="85">
        <f t="shared" si="131"/>
        <v>0</v>
      </c>
      <c r="HI178" s="106" t="str">
        <f t="shared" si="132"/>
        <v/>
      </c>
      <c r="HJ178" s="29">
        <v>173</v>
      </c>
      <c r="HK178" s="85" t="str">
        <f t="shared" si="126"/>
        <v/>
      </c>
      <c r="HL178" s="85" t="str">
        <f t="shared" si="143"/>
        <v/>
      </c>
      <c r="HM178" s="55" t="str" cm="1">
        <f t="array" ref="HM178">IF(HJ178&lt;=$HH$1-1,IF(HK178&lt;&gt;HK177,INDEX($M$6:$GP$190,1,HL178+1),INDEX($M$6:$GP$190,MIN(HL178,HL177)+1,MAX(HL178,HL177)+1))+IF(HK178&lt;&gt;HK179,INDEX($M$6:$GP$190,1,HL178+1),0),"")</f>
        <v/>
      </c>
      <c r="HN178" s="29" t="str">
        <f>IF(HJ178&lt;=$HH$1-1,ROUND(#REF!,3)&amp;","&amp;#REF!,"")</f>
        <v/>
      </c>
      <c r="HO178" s="40"/>
      <c r="HP178" s="40"/>
      <c r="HQ178" s="40"/>
      <c r="HR178" s="40"/>
      <c r="HU178" s="75">
        <v>173</v>
      </c>
      <c r="HV178" s="77" t="str">
        <f t="shared" si="120"/>
        <v/>
      </c>
      <c r="HW178" s="78" t="str">
        <f t="shared" si="121"/>
        <v/>
      </c>
      <c r="HX178" s="88" t="str">
        <f t="shared" si="133"/>
        <v/>
      </c>
      <c r="HY178" s="68" t="str">
        <v>0,0,0,1</v>
      </c>
      <c r="HZ178" s="75">
        <f t="shared" si="115"/>
        <v>2</v>
      </c>
      <c r="IA178" s="75">
        <f t="shared" si="116"/>
        <v>4</v>
      </c>
      <c r="IB178" s="75">
        <f t="shared" si="149"/>
        <v>99999</v>
      </c>
      <c r="IC178" s="143">
        <f t="shared" si="134"/>
        <v>99999</v>
      </c>
      <c r="ID178" s="75">
        <f t="shared" si="145"/>
        <v>99999</v>
      </c>
      <c r="IE178" s="76">
        <f t="shared" si="135"/>
        <v>99999</v>
      </c>
      <c r="IF178" s="86">
        <f>IF(HU178&lt;=$J$2,HU178,99999)</f>
        <v>99999</v>
      </c>
      <c r="IG178" s="88">
        <f t="shared" si="146"/>
        <v>99999</v>
      </c>
      <c r="IH178" s="30">
        <f t="shared" si="136"/>
        <v>99999</v>
      </c>
      <c r="II178" s="55">
        <f t="shared" si="137"/>
        <v>99999</v>
      </c>
      <c r="IJ178" s="133" t="str">
        <f>IF(IF178=99999,"-",IF($GV$3&lt;&gt;IF178,IJ178,$GW$5))</f>
        <v>-</v>
      </c>
      <c r="IL178" s="146"/>
      <c r="IM178" s="146"/>
      <c r="IN178" s="146"/>
      <c r="IO178" s="141">
        <f t="shared" si="117"/>
        <v>99999</v>
      </c>
      <c r="IP178" s="75">
        <f t="shared" si="118"/>
        <v>99999</v>
      </c>
      <c r="IQ178" s="387" t="str">
        <f t="shared" si="150"/>
        <v>-</v>
      </c>
      <c r="IR178" s="142">
        <f t="shared" si="138"/>
        <v>999999</v>
      </c>
      <c r="IS178" s="146"/>
      <c r="IT178" s="389"/>
      <c r="IU178" s="389"/>
      <c r="IV178" s="146"/>
      <c r="IW178" s="7">
        <v>173</v>
      </c>
      <c r="IX178" s="1" t="str">
        <f t="shared" si="139"/>
        <v/>
      </c>
      <c r="IY178" s="7" t="str">
        <f t="shared" si="140"/>
        <v/>
      </c>
      <c r="IZ178" s="223" t="str" cm="1">
        <f t="array" ref="IZ178">IF(IW178&lt;=$HH$1-1,
IF(IX178&lt;&gt;IX177,
INDEX($M$6:$GP$190,1,IY178+1),INDEX($M$6:$GP$190,MIN(IY178,IY177)+1,MAX(IY178,IY177)+1))+IF(IX178&lt;&gt;IX179,INDEX($M$6:$GP$190,1,IY178+1),0),"")</f>
        <v/>
      </c>
      <c r="JA178" s="7" t="str">
        <f t="shared" si="141"/>
        <v/>
      </c>
    </row>
    <row r="179" spans="1:261" ht="15" x14ac:dyDescent="0.2">
      <c r="A179" s="216"/>
      <c r="B179" s="1">
        <v>174</v>
      </c>
      <c r="C179" s="188">
        <f t="shared" si="127"/>
        <v>0</v>
      </c>
      <c r="K179" s="7"/>
      <c r="L179" s="291">
        <v>173</v>
      </c>
      <c r="FP179" s="1"/>
      <c r="FQ179" s="1"/>
      <c r="FR179" s="1"/>
      <c r="FS179" s="1"/>
      <c r="FT179" s="1"/>
      <c r="FU179" s="1"/>
      <c r="FV179" s="1"/>
      <c r="FW179" s="1"/>
      <c r="FX179" s="1"/>
      <c r="FY179" s="1"/>
      <c r="FZ179" s="1"/>
      <c r="GA179" s="1"/>
      <c r="GB179" s="1"/>
      <c r="GC179" s="31"/>
      <c r="GD179" s="31" t="s">
        <v>11</v>
      </c>
      <c r="GE179" s="183">
        <v>99999</v>
      </c>
      <c r="GF179" s="183">
        <v>99999</v>
      </c>
      <c r="GG179" s="183">
        <v>99999</v>
      </c>
      <c r="GH179" s="183">
        <v>99999</v>
      </c>
      <c r="GI179" s="132">
        <v>99999</v>
      </c>
      <c r="GJ179" s="132">
        <v>99999</v>
      </c>
      <c r="GK179" s="132">
        <v>99999</v>
      </c>
      <c r="GL179" s="132">
        <v>99999</v>
      </c>
      <c r="GM179" s="132">
        <v>99999</v>
      </c>
      <c r="GN179" s="132">
        <v>99999</v>
      </c>
      <c r="GO179" s="132">
        <v>99999</v>
      </c>
      <c r="GP179" s="132">
        <v>99999</v>
      </c>
      <c r="GQ179" s="28">
        <v>173</v>
      </c>
      <c r="GR179" s="128"/>
      <c r="GS179" s="55" t="str">
        <f t="shared" si="147"/>
        <v>NFS</v>
      </c>
      <c r="GT179" s="55" t="str">
        <f t="shared" si="148"/>
        <v/>
      </c>
      <c r="GU179" s="29"/>
      <c r="GV179" s="56" t="str">
        <f t="shared" si="144"/>
        <v>,</v>
      </c>
      <c r="GW179" s="59" t="str">
        <f t="shared" si="142"/>
        <v>,</v>
      </c>
      <c r="GX179" s="29">
        <v>174</v>
      </c>
      <c r="GY179" s="5"/>
      <c r="GZ179" s="87" t="str">
        <f t="shared" si="119"/>
        <v/>
      </c>
      <c r="HA179" s="101" t="str">
        <v>0,0,0,0</v>
      </c>
      <c r="HB179" s="56">
        <f t="shared" si="113"/>
        <v>2</v>
      </c>
      <c r="HC179" s="56">
        <f t="shared" si="114"/>
        <v>4</v>
      </c>
      <c r="HD179" s="55">
        <f t="shared" si="151"/>
        <v>99999</v>
      </c>
      <c r="HE179" s="219">
        <f t="shared" si="128"/>
        <v>99999</v>
      </c>
      <c r="HF179" s="55">
        <f t="shared" si="129"/>
        <v>99999</v>
      </c>
      <c r="HG179" s="108" t="str">
        <f t="shared" si="130"/>
        <v>NFS</v>
      </c>
      <c r="HH179" s="85">
        <f t="shared" si="131"/>
        <v>0</v>
      </c>
      <c r="HI179" s="106" t="str">
        <f t="shared" si="132"/>
        <v/>
      </c>
      <c r="HJ179" s="29">
        <v>174</v>
      </c>
      <c r="HK179" s="85" t="str">
        <f t="shared" si="126"/>
        <v/>
      </c>
      <c r="HL179" s="85" t="str">
        <f t="shared" si="143"/>
        <v/>
      </c>
      <c r="HM179" s="55" t="str" cm="1">
        <f t="array" ref="HM179">IF(HJ179&lt;=$HH$1-1,IF(HK179&lt;&gt;HK178,INDEX($M$6:$GP$190,1,HL179+1),INDEX($M$6:$GP$190,MIN(HL179,HL178)+1,MAX(HL179,HL178)+1))+IF(HK179&lt;&gt;HK180,INDEX($M$6:$GP$190,1,HL179+1),0),"")</f>
        <v/>
      </c>
      <c r="HN179" s="29" t="str">
        <f>IF(HJ179&lt;=$HH$1-1,ROUND(#REF!,3)&amp;","&amp;#REF!,"")</f>
        <v/>
      </c>
      <c r="HO179" s="40"/>
      <c r="HP179" s="40"/>
      <c r="HQ179" s="40"/>
      <c r="HR179" s="40"/>
      <c r="HU179" s="75">
        <v>174</v>
      </c>
      <c r="HV179" s="77" t="str">
        <f t="shared" si="120"/>
        <v/>
      </c>
      <c r="HW179" s="78" t="str">
        <f t="shared" si="121"/>
        <v/>
      </c>
      <c r="HX179" s="88" t="str">
        <f t="shared" si="133"/>
        <v/>
      </c>
      <c r="HY179" s="68" t="str">
        <v>0,0,0,1</v>
      </c>
      <c r="HZ179" s="75">
        <f t="shared" si="115"/>
        <v>2</v>
      </c>
      <c r="IA179" s="75">
        <f t="shared" si="116"/>
        <v>4</v>
      </c>
      <c r="IB179" s="75">
        <f t="shared" si="149"/>
        <v>99999</v>
      </c>
      <c r="IC179" s="143">
        <f t="shared" si="134"/>
        <v>99999</v>
      </c>
      <c r="ID179" s="75">
        <f t="shared" si="145"/>
        <v>99999</v>
      </c>
      <c r="IE179" s="76">
        <f t="shared" si="135"/>
        <v>99999</v>
      </c>
      <c r="IF179" s="86">
        <f>IF(HU179&lt;=$J$2,HU179,99999)</f>
        <v>99999</v>
      </c>
      <c r="IG179" s="88">
        <f t="shared" si="146"/>
        <v>99999</v>
      </c>
      <c r="IH179" s="30">
        <f t="shared" si="136"/>
        <v>99999</v>
      </c>
      <c r="II179" s="55">
        <f t="shared" si="137"/>
        <v>99999</v>
      </c>
      <c r="IJ179" s="133" t="str">
        <f>IF(IF179=99999,"-",IF($GV$3&lt;&gt;IF179,IJ179,$GW$5))</f>
        <v>-</v>
      </c>
      <c r="IL179" s="146"/>
      <c r="IM179" s="146"/>
      <c r="IN179" s="146"/>
      <c r="IO179" s="141">
        <f t="shared" si="117"/>
        <v>99999</v>
      </c>
      <c r="IP179" s="75">
        <f t="shared" si="118"/>
        <v>99999</v>
      </c>
      <c r="IQ179" s="387" t="str">
        <f t="shared" si="150"/>
        <v>-</v>
      </c>
      <c r="IR179" s="142">
        <f t="shared" si="138"/>
        <v>999999</v>
      </c>
      <c r="IS179" s="146"/>
      <c r="IT179" s="389"/>
      <c r="IU179" s="389"/>
      <c r="IV179" s="146"/>
      <c r="IW179" s="7">
        <v>174</v>
      </c>
      <c r="IX179" s="1" t="str">
        <f t="shared" si="139"/>
        <v/>
      </c>
      <c r="IY179" s="7" t="str">
        <f t="shared" si="140"/>
        <v/>
      </c>
      <c r="IZ179" s="223" t="str" cm="1">
        <f t="array" ref="IZ179">IF(IW179&lt;=$HH$1-1,
IF(IX179&lt;&gt;IX178,
INDEX($M$6:$GP$190,1,IY179+1),INDEX($M$6:$GP$190,MIN(IY179,IY178)+1,MAX(IY179,IY178)+1))+IF(IX179&lt;&gt;IX180,INDEX($M$6:$GP$190,1,IY179+1),0),"")</f>
        <v/>
      </c>
      <c r="JA179" s="7" t="str">
        <f t="shared" si="141"/>
        <v/>
      </c>
    </row>
    <row r="180" spans="1:261" ht="15" x14ac:dyDescent="0.2">
      <c r="A180" s="216"/>
      <c r="B180" s="1">
        <v>175</v>
      </c>
      <c r="C180" s="188">
        <f t="shared" si="127"/>
        <v>0</v>
      </c>
      <c r="K180" s="7"/>
      <c r="L180" s="291">
        <v>174</v>
      </c>
      <c r="FP180" s="1"/>
      <c r="FQ180" s="1"/>
      <c r="FR180" s="1"/>
      <c r="FS180" s="1"/>
      <c r="FT180" s="1"/>
      <c r="FU180" s="1"/>
      <c r="FV180" s="1"/>
      <c r="FW180" s="1"/>
      <c r="FX180" s="1"/>
      <c r="FY180" s="1"/>
      <c r="FZ180" s="1"/>
      <c r="GA180" s="1"/>
      <c r="GB180" s="1"/>
      <c r="GC180" s="1"/>
      <c r="GD180" s="31"/>
      <c r="GE180" s="31" t="s">
        <v>11</v>
      </c>
      <c r="GF180" s="183">
        <v>99999</v>
      </c>
      <c r="GG180" s="183">
        <v>99999</v>
      </c>
      <c r="GH180" s="183">
        <v>99999</v>
      </c>
      <c r="GI180" s="132">
        <v>99999</v>
      </c>
      <c r="GJ180" s="132">
        <v>99999</v>
      </c>
      <c r="GK180" s="132">
        <v>99999</v>
      </c>
      <c r="GL180" s="132">
        <v>99999</v>
      </c>
      <c r="GM180" s="132">
        <v>99999</v>
      </c>
      <c r="GN180" s="132">
        <v>99999</v>
      </c>
      <c r="GO180" s="132">
        <v>99999</v>
      </c>
      <c r="GP180" s="132">
        <v>99999</v>
      </c>
      <c r="GQ180" s="28">
        <v>174</v>
      </c>
      <c r="GR180" s="128"/>
      <c r="GS180" s="55" t="str">
        <f t="shared" si="147"/>
        <v>NFS</v>
      </c>
      <c r="GT180" s="55" t="str">
        <f t="shared" si="148"/>
        <v/>
      </c>
      <c r="GU180" s="29"/>
      <c r="GV180" s="56" t="str">
        <f t="shared" si="144"/>
        <v>,</v>
      </c>
      <c r="GW180" s="59" t="str">
        <f t="shared" si="142"/>
        <v>,</v>
      </c>
      <c r="GX180" s="29">
        <v>175</v>
      </c>
      <c r="GY180" s="5"/>
      <c r="GZ180" s="87" t="str">
        <f t="shared" si="119"/>
        <v/>
      </c>
      <c r="HA180" s="101" t="str">
        <v>0,0,0,0</v>
      </c>
      <c r="HB180" s="56">
        <f t="shared" si="113"/>
        <v>2</v>
      </c>
      <c r="HC180" s="56">
        <f t="shared" si="114"/>
        <v>4</v>
      </c>
      <c r="HD180" s="55">
        <f t="shared" si="151"/>
        <v>99999</v>
      </c>
      <c r="HE180" s="219">
        <f t="shared" si="128"/>
        <v>99999</v>
      </c>
      <c r="HF180" s="55">
        <f t="shared" si="129"/>
        <v>99999</v>
      </c>
      <c r="HG180" s="108" t="str">
        <f t="shared" si="130"/>
        <v>NFS</v>
      </c>
      <c r="HH180" s="85">
        <f t="shared" si="131"/>
        <v>0</v>
      </c>
      <c r="HI180" s="106" t="str">
        <f t="shared" si="132"/>
        <v/>
      </c>
      <c r="HJ180" s="29">
        <v>175</v>
      </c>
      <c r="HK180" s="85" t="str">
        <f t="shared" si="126"/>
        <v/>
      </c>
      <c r="HL180" s="85" t="str">
        <f t="shared" si="143"/>
        <v/>
      </c>
      <c r="HM180" s="55" t="str" cm="1">
        <f t="array" ref="HM180">IF(HJ180&lt;=$HH$1-1,IF(HK180&lt;&gt;HK179,INDEX($M$6:$GP$190,1,HL180+1),INDEX($M$6:$GP$190,MIN(HL180,HL179)+1,MAX(HL180,HL179)+1))+IF(HK180&lt;&gt;HK181,INDEX($M$6:$GP$190,1,HL180+1),0),"")</f>
        <v/>
      </c>
      <c r="HN180" s="29" t="str">
        <f>IF(HJ180&lt;=$HH$1-1,ROUND(#REF!,3)&amp;","&amp;#REF!,"")</f>
        <v/>
      </c>
      <c r="HO180" s="40"/>
      <c r="HP180" s="40"/>
      <c r="HQ180" s="40"/>
      <c r="HR180" s="40"/>
      <c r="HU180" s="75">
        <v>175</v>
      </c>
      <c r="HV180" s="77" t="str">
        <f t="shared" si="120"/>
        <v/>
      </c>
      <c r="HW180" s="78" t="str">
        <f t="shared" si="121"/>
        <v/>
      </c>
      <c r="HX180" s="88" t="str">
        <f t="shared" si="133"/>
        <v/>
      </c>
      <c r="HY180" s="68" t="str">
        <v>0,0,0,1</v>
      </c>
      <c r="HZ180" s="75">
        <f t="shared" si="115"/>
        <v>2</v>
      </c>
      <c r="IA180" s="75">
        <f t="shared" si="116"/>
        <v>4</v>
      </c>
      <c r="IB180" s="75">
        <f t="shared" si="149"/>
        <v>99999</v>
      </c>
      <c r="IC180" s="143">
        <f t="shared" si="134"/>
        <v>99999</v>
      </c>
      <c r="ID180" s="75">
        <f t="shared" si="145"/>
        <v>99999</v>
      </c>
      <c r="IE180" s="76">
        <f t="shared" si="135"/>
        <v>99999</v>
      </c>
      <c r="IF180" s="86">
        <f>IF(HU180&lt;=$J$2,HU180,99999)</f>
        <v>99999</v>
      </c>
      <c r="IG180" s="88">
        <f t="shared" si="146"/>
        <v>99999</v>
      </c>
      <c r="IH180" s="30">
        <f t="shared" si="136"/>
        <v>99999</v>
      </c>
      <c r="II180" s="55">
        <f t="shared" si="137"/>
        <v>99999</v>
      </c>
      <c r="IJ180" s="133" t="str">
        <f>IF(IF180=99999,"-",IF($GV$3&lt;&gt;IF180,IJ180,$GW$5))</f>
        <v>-</v>
      </c>
      <c r="IL180" s="146"/>
      <c r="IM180" s="146"/>
      <c r="IN180" s="146"/>
      <c r="IO180" s="141">
        <f t="shared" si="117"/>
        <v>99999</v>
      </c>
      <c r="IP180" s="75">
        <f t="shared" si="118"/>
        <v>99999</v>
      </c>
      <c r="IQ180" s="387" t="str">
        <f t="shared" si="150"/>
        <v>-</v>
      </c>
      <c r="IR180" s="142">
        <f t="shared" si="138"/>
        <v>999999</v>
      </c>
      <c r="IS180" s="146"/>
      <c r="IT180" s="389"/>
      <c r="IU180" s="389"/>
      <c r="IV180" s="146"/>
      <c r="IW180" s="7">
        <v>175</v>
      </c>
      <c r="IX180" s="1" t="str">
        <f t="shared" si="139"/>
        <v/>
      </c>
      <c r="IY180" s="7" t="str">
        <f t="shared" si="140"/>
        <v/>
      </c>
      <c r="IZ180" s="223" t="str" cm="1">
        <f t="array" ref="IZ180">IF(IW180&lt;=$HH$1-1,
IF(IX180&lt;&gt;IX179,
INDEX($M$6:$GP$190,1,IY180+1),INDEX($M$6:$GP$190,MIN(IY180,IY179)+1,MAX(IY180,IY179)+1))+IF(IX180&lt;&gt;IX181,INDEX($M$6:$GP$190,1,IY180+1),0),"")</f>
        <v/>
      </c>
      <c r="JA180" s="7" t="str">
        <f t="shared" si="141"/>
        <v/>
      </c>
    </row>
    <row r="181" spans="1:261" ht="15" x14ac:dyDescent="0.2">
      <c r="A181" s="216"/>
      <c r="B181" s="1">
        <v>176</v>
      </c>
      <c r="C181" s="188">
        <f t="shared" si="127"/>
        <v>0</v>
      </c>
      <c r="K181" s="7"/>
      <c r="L181" s="291">
        <v>175</v>
      </c>
      <c r="FP181" s="1"/>
      <c r="FQ181" s="1"/>
      <c r="FR181" s="1"/>
      <c r="FS181" s="1"/>
      <c r="FT181" s="1"/>
      <c r="FU181" s="1"/>
      <c r="FV181" s="1"/>
      <c r="FW181" s="1"/>
      <c r="FX181" s="1"/>
      <c r="FY181" s="1"/>
      <c r="FZ181" s="1"/>
      <c r="GA181" s="1"/>
      <c r="GB181" s="1"/>
      <c r="GC181" s="1"/>
      <c r="GD181" s="1"/>
      <c r="GE181" s="31"/>
      <c r="GF181" s="31" t="s">
        <v>11</v>
      </c>
      <c r="GG181" s="183">
        <v>99999</v>
      </c>
      <c r="GH181" s="183">
        <v>99999</v>
      </c>
      <c r="GI181" s="132">
        <v>99999</v>
      </c>
      <c r="GJ181" s="132">
        <v>99999</v>
      </c>
      <c r="GK181" s="132">
        <v>99999</v>
      </c>
      <c r="GL181" s="132">
        <v>99999</v>
      </c>
      <c r="GM181" s="132">
        <v>99999</v>
      </c>
      <c r="GN181" s="132">
        <v>99999</v>
      </c>
      <c r="GO181" s="132">
        <v>99999</v>
      </c>
      <c r="GP181" s="132">
        <v>99999</v>
      </c>
      <c r="GQ181" s="28">
        <v>175</v>
      </c>
      <c r="GR181" s="128"/>
      <c r="GS181" s="55" t="str">
        <f t="shared" si="147"/>
        <v>NFS</v>
      </c>
      <c r="GT181" s="55" t="str">
        <f t="shared" si="148"/>
        <v/>
      </c>
      <c r="GU181" s="29"/>
      <c r="GV181" s="56" t="str">
        <f t="shared" si="144"/>
        <v>,</v>
      </c>
      <c r="GW181" s="59" t="str">
        <f t="shared" si="142"/>
        <v>,</v>
      </c>
      <c r="GX181" s="29">
        <v>176</v>
      </c>
      <c r="GY181" s="5"/>
      <c r="GZ181" s="87" t="str">
        <f t="shared" si="119"/>
        <v/>
      </c>
      <c r="HA181" s="83" t="str">
        <v>0,0,0,0</v>
      </c>
      <c r="HB181" s="56">
        <f t="shared" si="113"/>
        <v>2</v>
      </c>
      <c r="HC181" s="56">
        <f t="shared" si="114"/>
        <v>4</v>
      </c>
      <c r="HD181" s="55">
        <f t="shared" si="151"/>
        <v>99999</v>
      </c>
      <c r="HE181" s="219">
        <f t="shared" si="128"/>
        <v>99999</v>
      </c>
      <c r="HF181" s="55">
        <f t="shared" si="129"/>
        <v>99999</v>
      </c>
      <c r="HG181" s="108" t="str">
        <f t="shared" si="130"/>
        <v>NFS</v>
      </c>
      <c r="HH181" s="85">
        <f t="shared" si="131"/>
        <v>0</v>
      </c>
      <c r="HI181" s="106" t="str">
        <f t="shared" si="132"/>
        <v/>
      </c>
      <c r="HJ181" s="29">
        <v>176</v>
      </c>
      <c r="HK181" s="85" t="str">
        <f t="shared" si="126"/>
        <v/>
      </c>
      <c r="HL181" s="85" t="str">
        <f t="shared" si="143"/>
        <v/>
      </c>
      <c r="HM181" s="55" t="str" cm="1">
        <f t="array" ref="HM181">IF(HJ181&lt;=$HH$1-1,IF(HK181&lt;&gt;HK180,INDEX($M$6:$GP$190,1,HL181+1),INDEX($M$6:$GP$190,MIN(HL181,HL180)+1,MAX(HL181,HL180)+1))+IF(HK181&lt;&gt;HK182,INDEX($M$6:$GP$190,1,HL181+1),0),"")</f>
        <v/>
      </c>
      <c r="HN181" s="29" t="str">
        <f>IF(HJ181&lt;=$HH$1-1,ROUND(#REF!,3)&amp;","&amp;#REF!,"")</f>
        <v/>
      </c>
      <c r="HO181" s="40"/>
      <c r="HP181" s="40"/>
      <c r="HQ181" s="40"/>
      <c r="HR181" s="40"/>
      <c r="HU181" s="75">
        <v>176</v>
      </c>
      <c r="HV181" s="77" t="str">
        <f t="shared" si="120"/>
        <v/>
      </c>
      <c r="HW181" s="78" t="str">
        <f t="shared" si="121"/>
        <v/>
      </c>
      <c r="HX181" s="88" t="str">
        <f t="shared" si="133"/>
        <v/>
      </c>
      <c r="HY181" s="68" t="str">
        <v>0,0,0,1</v>
      </c>
      <c r="HZ181" s="75">
        <f t="shared" si="115"/>
        <v>2</v>
      </c>
      <c r="IA181" s="75">
        <f t="shared" si="116"/>
        <v>4</v>
      </c>
      <c r="IB181" s="75">
        <f t="shared" si="149"/>
        <v>99999</v>
      </c>
      <c r="IC181" s="143">
        <f t="shared" si="134"/>
        <v>99999</v>
      </c>
      <c r="ID181" s="75">
        <f t="shared" si="145"/>
        <v>99999</v>
      </c>
      <c r="IE181" s="76">
        <f t="shared" si="135"/>
        <v>99999</v>
      </c>
      <c r="IF181" s="86">
        <f>IF(HU181&lt;=$J$2,HU181,99999)</f>
        <v>99999</v>
      </c>
      <c r="IG181" s="88">
        <f t="shared" si="146"/>
        <v>99999</v>
      </c>
      <c r="IH181" s="30">
        <f t="shared" si="136"/>
        <v>99999</v>
      </c>
      <c r="II181" s="55">
        <f t="shared" si="137"/>
        <v>99999</v>
      </c>
      <c r="IJ181" s="133" t="str">
        <f>IF(IF181=99999,"-",IF($GV$3&lt;&gt;IF181,IJ181,$GW$5))</f>
        <v>-</v>
      </c>
      <c r="IL181" s="146"/>
      <c r="IM181" s="146"/>
      <c r="IN181" s="146"/>
      <c r="IO181" s="141">
        <f t="shared" si="117"/>
        <v>99999</v>
      </c>
      <c r="IP181" s="75">
        <f t="shared" si="118"/>
        <v>99999</v>
      </c>
      <c r="IQ181" s="387" t="str">
        <f t="shared" si="150"/>
        <v>-</v>
      </c>
      <c r="IR181" s="142">
        <f t="shared" si="138"/>
        <v>999999</v>
      </c>
      <c r="IS181" s="146"/>
      <c r="IT181" s="389"/>
      <c r="IU181" s="389"/>
      <c r="IV181" s="146"/>
      <c r="IW181" s="7">
        <v>176</v>
      </c>
      <c r="IX181" s="1" t="str">
        <f t="shared" si="139"/>
        <v/>
      </c>
      <c r="IY181" s="7" t="str">
        <f t="shared" si="140"/>
        <v/>
      </c>
      <c r="IZ181" s="223" t="str" cm="1">
        <f t="array" ref="IZ181">IF(IW181&lt;=$HH$1-1,
IF(IX181&lt;&gt;IX180,
INDEX($M$6:$GP$190,1,IY181+1),INDEX($M$6:$GP$190,MIN(IY181,IY180)+1,MAX(IY181,IY180)+1))+IF(IX181&lt;&gt;IX182,INDEX($M$6:$GP$190,1,IY181+1),0),"")</f>
        <v/>
      </c>
      <c r="JA181" s="7" t="str">
        <f t="shared" si="141"/>
        <v/>
      </c>
    </row>
    <row r="182" spans="1:261" ht="15" x14ac:dyDescent="0.2">
      <c r="A182" s="216"/>
      <c r="B182" s="1">
        <v>177</v>
      </c>
      <c r="C182" s="188">
        <f t="shared" si="127"/>
        <v>0</v>
      </c>
      <c r="K182" s="7"/>
      <c r="L182" s="291">
        <v>176</v>
      </c>
      <c r="FP182" s="1"/>
      <c r="FQ182" s="1"/>
      <c r="FR182" s="1"/>
      <c r="FS182" s="1"/>
      <c r="FT182" s="1"/>
      <c r="FU182" s="1"/>
      <c r="FV182" s="1"/>
      <c r="FW182" s="1"/>
      <c r="FX182" s="1"/>
      <c r="FY182" s="1"/>
      <c r="FZ182" s="1"/>
      <c r="GA182" s="1"/>
      <c r="GB182" s="1"/>
      <c r="GC182" s="1"/>
      <c r="GD182" s="1"/>
      <c r="GE182" s="1"/>
      <c r="GF182" s="31"/>
      <c r="GG182" s="31" t="s">
        <v>11</v>
      </c>
      <c r="GH182" s="183">
        <v>99999</v>
      </c>
      <c r="GI182" s="132">
        <v>99999</v>
      </c>
      <c r="GJ182" s="132">
        <v>99999</v>
      </c>
      <c r="GK182" s="132">
        <v>99999</v>
      </c>
      <c r="GL182" s="132">
        <v>99999</v>
      </c>
      <c r="GM182" s="132">
        <v>99999</v>
      </c>
      <c r="GN182" s="132">
        <v>99999</v>
      </c>
      <c r="GO182" s="132">
        <v>99999</v>
      </c>
      <c r="GP182" s="132">
        <v>99999</v>
      </c>
      <c r="GQ182" s="28">
        <v>176</v>
      </c>
      <c r="GR182" s="128"/>
      <c r="GS182" s="55" t="str">
        <f t="shared" si="147"/>
        <v>NFS</v>
      </c>
      <c r="GT182" s="55" t="str">
        <f t="shared" si="148"/>
        <v/>
      </c>
      <c r="GU182" s="29"/>
      <c r="GV182" s="56" t="str">
        <f t="shared" si="144"/>
        <v>,</v>
      </c>
      <c r="GW182" s="59" t="str">
        <f t="shared" si="142"/>
        <v>,</v>
      </c>
      <c r="GX182" s="29">
        <v>177</v>
      </c>
      <c r="GY182" s="5"/>
      <c r="GZ182" s="114" t="str">
        <f t="shared" si="119"/>
        <v/>
      </c>
      <c r="HA182" s="102" t="str">
        <v>0,0,0,0</v>
      </c>
      <c r="HB182" s="56">
        <f>FIND(CHAR(1),SUBSTITUTE(HA182,",",CHAR(1),1))</f>
        <v>2</v>
      </c>
      <c r="HC182" s="56">
        <f t="shared" si="114"/>
        <v>4</v>
      </c>
      <c r="HD182" s="55">
        <f t="shared" si="151"/>
        <v>99999</v>
      </c>
      <c r="HE182" s="219">
        <f t="shared" si="128"/>
        <v>99999</v>
      </c>
      <c r="HF182" s="55">
        <f t="shared" si="129"/>
        <v>99999</v>
      </c>
      <c r="HG182" s="108" t="str">
        <f t="shared" si="130"/>
        <v>NFS</v>
      </c>
      <c r="HH182" s="85">
        <f t="shared" si="131"/>
        <v>0</v>
      </c>
      <c r="HI182" s="106" t="str">
        <f t="shared" si="132"/>
        <v/>
      </c>
      <c r="HJ182" s="29">
        <v>177</v>
      </c>
      <c r="HK182" s="85" t="str">
        <f t="shared" si="126"/>
        <v/>
      </c>
      <c r="HL182" s="85" t="str">
        <f t="shared" si="143"/>
        <v/>
      </c>
      <c r="HM182" s="55" t="str" cm="1">
        <f t="array" ref="HM182">IF(HJ182&lt;=$HH$1-1,IF(HK182&lt;&gt;HK181,INDEX($M$6:$GP$190,1,HL182+1),INDEX($M$6:$GP$190,MIN(HL182,HL181)+1,MAX(HL182,HL181)+1))+IF(HK182&lt;&gt;HK183,INDEX($M$6:$GP$190,1,HL182+1),0),"")</f>
        <v/>
      </c>
      <c r="HN182" s="29" t="str">
        <f>IF(HJ182&lt;=$HH$1-1,ROUND(#REF!,3)&amp;","&amp;#REF!,"")</f>
        <v/>
      </c>
      <c r="HO182" s="40"/>
      <c r="HP182" s="40"/>
      <c r="HQ182" s="40"/>
      <c r="HR182" s="40"/>
      <c r="HU182" s="75">
        <v>177</v>
      </c>
      <c r="HV182" s="77" t="str">
        <f t="shared" si="120"/>
        <v/>
      </c>
      <c r="HW182" s="78" t="str">
        <f t="shared" si="121"/>
        <v/>
      </c>
      <c r="HX182" s="88" t="str">
        <f t="shared" si="133"/>
        <v/>
      </c>
      <c r="HY182" s="68" t="str">
        <v>0,0,0,1</v>
      </c>
      <c r="HZ182" s="75">
        <f t="shared" ref="HZ182:HZ190" si="152">FIND(CHAR(1),SUBSTITUTE(HY182,",",CHAR(1),1))</f>
        <v>2</v>
      </c>
      <c r="IA182" s="75">
        <f t="shared" ref="IA182:IA190" si="153">FIND(CHAR(1),SUBSTITUTE(HY182,",",CHAR(1),2))</f>
        <v>4</v>
      </c>
      <c r="IB182" s="75">
        <f t="shared" ref="IB182:IB190" si="154">_xlfn.NUMBERVALUE(IF(AND(HU182&lt;&gt;$HV$3,HU182&lt;=$HP$4),_xlfn.NUMBERVALUE(MID(HY182,1,HZ182-1)),99999))</f>
        <v>99999</v>
      </c>
      <c r="IC182" s="143">
        <f t="shared" si="134"/>
        <v>99999</v>
      </c>
      <c r="ID182" s="75">
        <f t="shared" si="145"/>
        <v>99999</v>
      </c>
      <c r="IE182" s="76">
        <f t="shared" si="135"/>
        <v>99999</v>
      </c>
      <c r="IF182" s="86">
        <f t="shared" ref="IF182:IF190" si="155">IF(HU182&lt;=$J$2,HU182,99999)</f>
        <v>99999</v>
      </c>
      <c r="IG182" s="88">
        <f t="shared" si="146"/>
        <v>99999</v>
      </c>
      <c r="IH182" s="30">
        <f t="shared" si="136"/>
        <v>99999</v>
      </c>
      <c r="II182" s="55">
        <f t="shared" si="137"/>
        <v>99999</v>
      </c>
      <c r="IJ182" s="133" t="str">
        <f>IF(IF182=99999,"-",IF($GV$3&lt;&gt;IF182,IJ182,$GW$5))</f>
        <v>-</v>
      </c>
      <c r="IL182" s="146"/>
      <c r="IM182" s="146"/>
      <c r="IN182" s="146"/>
      <c r="IO182" s="141">
        <f t="shared" si="117"/>
        <v>99999</v>
      </c>
      <c r="IP182" s="75">
        <f t="shared" si="118"/>
        <v>99999</v>
      </c>
      <c r="IQ182" s="387" t="str">
        <f t="shared" si="150"/>
        <v>-</v>
      </c>
      <c r="IR182" s="142">
        <f t="shared" si="138"/>
        <v>999999</v>
      </c>
      <c r="IS182" s="146"/>
      <c r="IT182" s="389"/>
      <c r="IU182" s="389"/>
      <c r="IV182" s="146"/>
      <c r="IW182" s="7">
        <v>177</v>
      </c>
      <c r="IX182" s="1" t="str">
        <f t="shared" si="139"/>
        <v/>
      </c>
      <c r="IY182" s="7" t="str">
        <f t="shared" si="140"/>
        <v/>
      </c>
      <c r="IZ182" s="223" t="str" cm="1">
        <f t="array" ref="IZ182">IF(IW182&lt;=$HH$1-1,
IF(IX182&lt;&gt;IX181,
INDEX($M$6:$GP$190,1,IY182+1),INDEX($M$6:$GP$190,MIN(IY182,IY181)+1,MAX(IY182,IY181)+1))+IF(IX182&lt;&gt;IX183,INDEX($M$6:$GP$190,1,IY182+1),0),"")</f>
        <v/>
      </c>
      <c r="JA182" s="7" t="str">
        <f t="shared" si="141"/>
        <v/>
      </c>
    </row>
    <row r="183" spans="1:261" ht="15" x14ac:dyDescent="0.2">
      <c r="A183" s="216"/>
      <c r="B183" s="1">
        <v>178</v>
      </c>
      <c r="C183" s="188">
        <f t="shared" si="127"/>
        <v>0</v>
      </c>
      <c r="K183" s="7"/>
      <c r="L183" s="291">
        <v>177</v>
      </c>
      <c r="FP183" s="1"/>
      <c r="FQ183" s="1"/>
      <c r="FR183" s="1"/>
      <c r="FS183" s="1"/>
      <c r="FT183" s="1"/>
      <c r="FU183" s="1"/>
      <c r="FV183" s="1"/>
      <c r="FW183" s="1"/>
      <c r="FX183" s="1"/>
      <c r="FY183" s="1"/>
      <c r="FZ183" s="1"/>
      <c r="GA183" s="1"/>
      <c r="GB183" s="1"/>
      <c r="GC183" s="1"/>
      <c r="GD183" s="1"/>
      <c r="GE183" s="1"/>
      <c r="GF183" s="1"/>
      <c r="GG183" s="31"/>
      <c r="GH183" s="31" t="s">
        <v>11</v>
      </c>
      <c r="GI183" s="132">
        <v>99999</v>
      </c>
      <c r="GJ183" s="132">
        <v>99999</v>
      </c>
      <c r="GK183" s="132">
        <v>99999</v>
      </c>
      <c r="GL183" s="132">
        <v>99999</v>
      </c>
      <c r="GM183" s="132">
        <v>99999</v>
      </c>
      <c r="GN183" s="132">
        <v>99999</v>
      </c>
      <c r="GO183" s="132">
        <v>99999</v>
      </c>
      <c r="GP183" s="132">
        <v>99999</v>
      </c>
      <c r="GQ183" s="28">
        <v>177</v>
      </c>
      <c r="GR183" s="128"/>
      <c r="GS183" s="55" t="str">
        <f t="shared" si="147"/>
        <v>NFS</v>
      </c>
      <c r="GT183" s="55" t="str">
        <f t="shared" si="148"/>
        <v/>
      </c>
      <c r="GV183" s="56" t="str">
        <f t="shared" si="144"/>
        <v>,</v>
      </c>
      <c r="GW183" s="59" t="str">
        <f t="shared" si="142"/>
        <v>,</v>
      </c>
      <c r="GX183" s="29">
        <v>178</v>
      </c>
      <c r="GY183" s="5"/>
      <c r="GZ183" s="40" t="str">
        <f t="shared" si="119"/>
        <v/>
      </c>
      <c r="HA183" s="56" t="str">
        <v>0,0,0,0</v>
      </c>
      <c r="HB183" s="56">
        <f t="shared" ref="HB183:HB190" si="156">FIND(CHAR(1),SUBSTITUTE(HA183,",",CHAR(1),1))</f>
        <v>2</v>
      </c>
      <c r="HC183" s="56">
        <f t="shared" ref="HC183:HC190" si="157">FIND(CHAR(1),SUBSTITUTE(HA183,",",CHAR(1),2))</f>
        <v>4</v>
      </c>
      <c r="HD183" s="55">
        <f t="shared" ref="HD183:HD190" si="158">_xlfn.NUMBERVALUE(IF(AND(GX183&lt;=$GV$1-1,HE183&lt;=$L$2),_xlfn.NUMBERVALUE(MID(HA183,1,HB183-1)),99999))</f>
        <v>99999</v>
      </c>
      <c r="HE183" s="219">
        <f t="shared" si="128"/>
        <v>99999</v>
      </c>
      <c r="HF183" s="55">
        <f t="shared" si="129"/>
        <v>99999</v>
      </c>
      <c r="HG183" s="108" t="str">
        <f t="shared" si="130"/>
        <v>NFS</v>
      </c>
      <c r="HH183" s="85">
        <f t="shared" si="131"/>
        <v>0</v>
      </c>
      <c r="HI183" s="106" t="str">
        <f t="shared" si="132"/>
        <v/>
      </c>
      <c r="HJ183" s="29">
        <v>178</v>
      </c>
      <c r="HK183" s="85" t="str">
        <f t="shared" ref="HK183:HK190" si="159">+IF(HJ183&lt;=$HH$1-1,
IF(HJ183&lt;=$HP$6,1,
IF(HJ183&lt;=SUM($HP$6:$HP$7),2,
IF(HJ183&lt;=SUM($HP$6:$HP$8),3,
IF(HJ183&lt;=SUM($HP$6:$HP$9),4,
IF(HJ183&lt;=SUM($HP$6:$HP$10),5,
IF(HJ183&lt;=SUM($HP$6:$HP$11),6,
IF(HJ183&lt;=SUM($HP$6:$HP$12),7,
IF(HJ183&lt;=SUM($HP$6:$HP$13),8,
IF(HJ183&lt;=SUM($HP$6:$HP$14),9,
IF(HJ183&lt;=SUM($HP$6:$HP$15),10,IF(HJ183&lt;=SUM($HP$6:$HP$16),11, IF(HJ183&lt;=SUM($HP$6:$HP$17),12,IF(HJ183&lt;=SUM($HP$6:$HP$18),13,
IF(HJ183&lt;=SUM($HP$6:$HP$19),14,15)))))))))))))),"")</f>
        <v/>
      </c>
      <c r="HL183" s="85" t="str">
        <f t="shared" si="143"/>
        <v/>
      </c>
      <c r="HM183" s="55" t="str" cm="1">
        <f t="array" ref="HM183">IF(HJ183&lt;=$HH$1-1,IF(HK183&lt;&gt;HK182,INDEX($M$6:$GP$190,1,HL183+1),INDEX($M$6:$GP$190,MIN(HL183,HL182)+1,MAX(HL183,HL182)+1))+IF(HK183&lt;&gt;HK184,INDEX($M$6:$GP$190,1,HL183+1),0),"")</f>
        <v/>
      </c>
      <c r="HN183" s="29" t="str">
        <f>IF(HJ183&lt;=$HH$1-1,ROUND(#REF!,3)&amp;","&amp;#REF!,"")</f>
        <v/>
      </c>
      <c r="HU183" s="75">
        <v>178</v>
      </c>
      <c r="HV183" s="77" t="str">
        <f t="shared" ref="HV183:HV190" si="160">IF(AND(ISNUMBER(HU183),ISNUMBER(FIND(","&amp;HU183&amp;",",$HX$3))), IF(HU183=$HV$3,"N/A",SUBSTITUTE($HX$3,","&amp;$HV$3&amp;",",","&amp;-HU183&amp;",",1)),"")</f>
        <v/>
      </c>
      <c r="HW183" s="78" t="str">
        <f t="shared" ref="HW183:HW190" si="161">IF(ISNUMBER(HU183), IF(ISNUMBER(FIND("N/A",HV183)),"N/A",SUBSTITUTE(HV183,","&amp;HU183&amp;",",","&amp;$HV$3&amp;",")), " ")</f>
        <v/>
      </c>
      <c r="HX183" s="88" t="str">
        <f t="shared" si="133"/>
        <v/>
      </c>
      <c r="HY183" s="68" t="str">
        <v>0,0,0,1</v>
      </c>
      <c r="HZ183" s="75">
        <f t="shared" si="152"/>
        <v>2</v>
      </c>
      <c r="IA183" s="75">
        <f t="shared" si="153"/>
        <v>4</v>
      </c>
      <c r="IB183" s="75">
        <f t="shared" si="154"/>
        <v>99999</v>
      </c>
      <c r="IC183" s="143">
        <f t="shared" si="134"/>
        <v>99999</v>
      </c>
      <c r="ID183" s="75">
        <f t="shared" si="145"/>
        <v>99999</v>
      </c>
      <c r="IE183" s="76">
        <f t="shared" si="135"/>
        <v>99999</v>
      </c>
      <c r="IF183" s="86">
        <f t="shared" si="155"/>
        <v>99999</v>
      </c>
      <c r="IG183" s="88">
        <f t="shared" ref="IG183:IG190" si="162">IF(IO183&lt;99999,IF($GV$3&lt;&gt;IO183,IG183,$GW$4),99999)</f>
        <v>99999</v>
      </c>
      <c r="IH183" s="30">
        <f t="shared" si="136"/>
        <v>99999</v>
      </c>
      <c r="II183" s="55">
        <f t="shared" si="137"/>
        <v>99999</v>
      </c>
      <c r="IJ183" s="133" t="str">
        <f t="shared" ref="IJ183:IJ190" si="163">IF(IF183=99999,"-",IF($GV$3&lt;&gt;IF183,IJ183,$GW$5))</f>
        <v>-</v>
      </c>
      <c r="IL183" s="146"/>
      <c r="IM183" s="146"/>
      <c r="IN183" s="146"/>
      <c r="IO183" s="141">
        <f t="shared" ref="IO183:IO190" si="164">IF(HU183&lt;=$J$2,HU183,99999)</f>
        <v>99999</v>
      </c>
      <c r="IP183" s="75">
        <f t="shared" ref="IP183:IP190" si="165">IF(IO183&lt;99999,IF($HV$3&lt;&gt;IO183,IP183, $HV$4),99999)</f>
        <v>99999</v>
      </c>
      <c r="IQ183" s="387" t="str">
        <f t="shared" ref="IQ183:IQ190" si="166">IF(IO183=99999,"-", IF($HV$3&lt;&gt;IO183,IQ183, $HW$4))</f>
        <v>-</v>
      </c>
      <c r="IR183" s="142">
        <f t="shared" ref="IR183:IR190" si="167">IF(ISNUMBER(IQ183),IQ183,999999)</f>
        <v>999999</v>
      </c>
      <c r="IS183" s="146"/>
      <c r="IT183" s="389"/>
      <c r="IU183" s="389"/>
      <c r="IV183" s="146"/>
      <c r="IW183" s="7">
        <v>178</v>
      </c>
      <c r="IX183" s="1" t="str">
        <f t="shared" si="139"/>
        <v/>
      </c>
      <c r="IY183" s="7" t="str">
        <f t="shared" si="140"/>
        <v/>
      </c>
      <c r="IZ183" s="223" t="str" cm="1">
        <f t="array" ref="IZ183">IF(IW183&lt;=$HH$1-1,
IF(IX183&lt;&gt;IX182,
INDEX($M$6:$GP$190,1,IY183+1),INDEX($M$6:$GP$190,MIN(IY183,IY182)+1,MAX(IY183,IY182)+1))+IF(IX183&lt;&gt;IX184,INDEX($M$6:$GP$190,1,IY183+1),0),"")</f>
        <v/>
      </c>
      <c r="JA183" s="7" t="str">
        <f t="shared" si="141"/>
        <v/>
      </c>
    </row>
    <row r="184" spans="1:261" ht="18" customHeight="1" x14ac:dyDescent="0.2">
      <c r="A184" s="216"/>
      <c r="B184" s="1">
        <v>179</v>
      </c>
      <c r="C184" s="188">
        <f t="shared" si="127"/>
        <v>0</v>
      </c>
      <c r="K184" s="7"/>
      <c r="L184" s="291">
        <v>178</v>
      </c>
      <c r="FP184" s="1"/>
      <c r="FQ184" s="1"/>
      <c r="FR184" s="1"/>
      <c r="FS184" s="1"/>
      <c r="FT184" s="1"/>
      <c r="FU184" s="1"/>
      <c r="FV184" s="1"/>
      <c r="FW184" s="1"/>
      <c r="FX184" s="1"/>
      <c r="FY184" s="1"/>
      <c r="FZ184" s="1"/>
      <c r="GA184" s="1"/>
      <c r="GB184" s="1"/>
      <c r="GC184" s="1"/>
      <c r="GD184" s="1"/>
      <c r="GE184" s="1"/>
      <c r="GF184" s="1"/>
      <c r="GG184" s="1"/>
      <c r="GH184" s="31"/>
      <c r="GI184" s="31" t="s">
        <v>11</v>
      </c>
      <c r="GJ184" s="132">
        <v>99999</v>
      </c>
      <c r="GK184" s="132">
        <v>99999</v>
      </c>
      <c r="GL184" s="132">
        <v>99999</v>
      </c>
      <c r="GM184" s="132">
        <v>99999</v>
      </c>
      <c r="GN184" s="132">
        <v>99999</v>
      </c>
      <c r="GO184" s="132">
        <v>99999</v>
      </c>
      <c r="GP184" s="132">
        <v>99999</v>
      </c>
      <c r="GQ184" s="28">
        <v>178</v>
      </c>
      <c r="GR184" s="128"/>
      <c r="GS184" s="55" t="str">
        <f t="shared" si="147"/>
        <v>NFS</v>
      </c>
      <c r="GT184" s="55" t="str">
        <f t="shared" si="148"/>
        <v/>
      </c>
      <c r="GV184" s="56" t="str">
        <f t="shared" si="144"/>
        <v>,</v>
      </c>
      <c r="GW184" s="59" t="str">
        <f t="shared" si="142"/>
        <v>,</v>
      </c>
      <c r="GX184" s="29">
        <v>179</v>
      </c>
      <c r="GY184" s="30"/>
      <c r="GZ184" s="40" t="str">
        <f t="shared" si="119"/>
        <v/>
      </c>
      <c r="HA184" s="29" t="str">
        <v>0,0,0,0</v>
      </c>
      <c r="HB184" s="56">
        <f t="shared" si="156"/>
        <v>2</v>
      </c>
      <c r="HC184" s="56">
        <f t="shared" si="157"/>
        <v>4</v>
      </c>
      <c r="HD184" s="55">
        <f t="shared" si="158"/>
        <v>99999</v>
      </c>
      <c r="HE184" s="219">
        <f t="shared" si="128"/>
        <v>99999</v>
      </c>
      <c r="HF184" s="55">
        <f t="shared" si="129"/>
        <v>99999</v>
      </c>
      <c r="HG184" s="108" t="str">
        <f t="shared" si="130"/>
        <v>NFS</v>
      </c>
      <c r="HH184" s="85">
        <f t="shared" si="131"/>
        <v>0</v>
      </c>
      <c r="HI184" s="106" t="str">
        <f t="shared" si="132"/>
        <v/>
      </c>
      <c r="HJ184" s="29">
        <v>179</v>
      </c>
      <c r="HK184" s="85" t="str">
        <f t="shared" si="159"/>
        <v/>
      </c>
      <c r="HL184" s="85" t="str">
        <f t="shared" si="143"/>
        <v/>
      </c>
      <c r="HM184" s="55" t="str" cm="1">
        <f t="array" ref="HM184">IF(HJ184&lt;=$HH$1-1,IF(HK184&lt;&gt;HK183,INDEX($M$6:$GP$190,1,HL184+1),INDEX($M$6:$GP$190,MIN(HL184,HL183)+1,MAX(HL184,HL183)+1))+IF(HK184&lt;&gt;HK185,INDEX($M$6:$GP$190,1,HL184+1),0),"")</f>
        <v/>
      </c>
      <c r="HN184" s="29" t="str">
        <f>IF(HJ184&lt;=$HH$1-1,ROUND(#REF!,3)&amp;","&amp;#REF!,"")</f>
        <v/>
      </c>
      <c r="HU184" s="75">
        <v>179</v>
      </c>
      <c r="HV184" s="77" t="str">
        <f t="shared" si="160"/>
        <v/>
      </c>
      <c r="HW184" s="78" t="str">
        <f t="shared" si="161"/>
        <v/>
      </c>
      <c r="HX184" s="88" t="str">
        <f t="shared" si="133"/>
        <v/>
      </c>
      <c r="HY184" s="68" t="str">
        <v>0,0,0,1</v>
      </c>
      <c r="HZ184" s="75">
        <f t="shared" si="152"/>
        <v>2</v>
      </c>
      <c r="IA184" s="75">
        <f t="shared" si="153"/>
        <v>4</v>
      </c>
      <c r="IB184" s="75">
        <f t="shared" si="154"/>
        <v>99999</v>
      </c>
      <c r="IC184" s="143">
        <f t="shared" si="134"/>
        <v>99999</v>
      </c>
      <c r="ID184" s="75">
        <f t="shared" si="145"/>
        <v>99999</v>
      </c>
      <c r="IE184" s="76">
        <f t="shared" si="135"/>
        <v>99999</v>
      </c>
      <c r="IF184" s="86">
        <f t="shared" si="155"/>
        <v>99999</v>
      </c>
      <c r="IG184" s="88">
        <f t="shared" si="162"/>
        <v>99999</v>
      </c>
      <c r="IH184" s="30">
        <f t="shared" si="136"/>
        <v>99999</v>
      </c>
      <c r="II184" s="55">
        <f t="shared" si="137"/>
        <v>99999</v>
      </c>
      <c r="IJ184" s="133" t="str">
        <f t="shared" si="163"/>
        <v>-</v>
      </c>
      <c r="IL184" s="146"/>
      <c r="IM184" s="146"/>
      <c r="IN184" s="146"/>
      <c r="IO184" s="141">
        <f t="shared" si="164"/>
        <v>99999</v>
      </c>
      <c r="IP184" s="75">
        <f t="shared" si="165"/>
        <v>99999</v>
      </c>
      <c r="IQ184" s="387" t="str">
        <f t="shared" si="166"/>
        <v>-</v>
      </c>
      <c r="IR184" s="142">
        <f t="shared" si="167"/>
        <v>999999</v>
      </c>
      <c r="IS184" s="146"/>
      <c r="IT184" s="389"/>
      <c r="IU184" s="389"/>
      <c r="IV184" s="146"/>
      <c r="IW184" s="7">
        <v>179</v>
      </c>
      <c r="IX184" s="1" t="str">
        <f t="shared" si="139"/>
        <v/>
      </c>
      <c r="IY184" s="7" t="str">
        <f t="shared" si="140"/>
        <v/>
      </c>
      <c r="IZ184" s="223" t="str" cm="1">
        <f t="array" ref="IZ184">IF(IW184&lt;=$HH$1-1,
IF(IX184&lt;&gt;IX183,
INDEX($M$6:$GP$190,1,IY184+1),INDEX($M$6:$GP$190,MIN(IY184,IY183)+1,MAX(IY184,IY183)+1))+IF(IX184&lt;&gt;IX185,INDEX($M$6:$GP$190,1,IY184+1),0),"")</f>
        <v/>
      </c>
      <c r="JA184" s="7" t="str">
        <f t="shared" si="141"/>
        <v/>
      </c>
    </row>
    <row r="185" spans="1:261" ht="15" x14ac:dyDescent="0.2">
      <c r="A185" s="216"/>
      <c r="B185" s="1">
        <v>180</v>
      </c>
      <c r="C185" s="188">
        <f t="shared" si="127"/>
        <v>0</v>
      </c>
      <c r="K185" s="7"/>
      <c r="L185" s="291">
        <v>179</v>
      </c>
      <c r="FP185" s="1"/>
      <c r="FQ185" s="1"/>
      <c r="FR185" s="1"/>
      <c r="FS185" s="1"/>
      <c r="FT185" s="1"/>
      <c r="FU185" s="1"/>
      <c r="FV185" s="1"/>
      <c r="FW185" s="1"/>
      <c r="FX185" s="1"/>
      <c r="FY185" s="1"/>
      <c r="FZ185" s="1"/>
      <c r="GA185" s="1"/>
      <c r="GB185" s="1"/>
      <c r="GC185" s="1"/>
      <c r="GD185" s="1"/>
      <c r="GE185" s="1"/>
      <c r="GF185" s="1"/>
      <c r="GG185" s="1"/>
      <c r="GH185" s="1"/>
      <c r="GI185" s="31"/>
      <c r="GJ185" s="31" t="s">
        <v>11</v>
      </c>
      <c r="GK185" s="132">
        <v>99999</v>
      </c>
      <c r="GL185" s="132">
        <v>99999</v>
      </c>
      <c r="GM185" s="132">
        <v>99999</v>
      </c>
      <c r="GN185" s="132">
        <v>99999</v>
      </c>
      <c r="GO185" s="132">
        <v>99999</v>
      </c>
      <c r="GP185" s="132">
        <v>99999</v>
      </c>
      <c r="GQ185" s="28">
        <v>179</v>
      </c>
      <c r="GR185" s="128"/>
      <c r="GS185" s="55" t="str">
        <f t="shared" ref="GS185:GS190" si="168">IF(GX185&lt;=$GV$1-1,FIND(","&amp;$GV$3&amp;",",GZ185)+LEN($GV$3)+2,"NFS")</f>
        <v>NFS</v>
      </c>
      <c r="GT185" s="55" t="str">
        <f t="shared" ref="GT185:GT190" si="169">IF(GX185&lt;$GV$1-1, FIND("?",SUBSTITUTE(GZ185,",","?",GX185+1))-1,"")</f>
        <v/>
      </c>
      <c r="GV185" s="56" t="str">
        <f t="shared" si="144"/>
        <v>,</v>
      </c>
      <c r="GW185" s="59" t="str">
        <f t="shared" si="142"/>
        <v>,</v>
      </c>
      <c r="GX185" s="29">
        <v>180</v>
      </c>
      <c r="GZ185" s="40" t="str">
        <f t="shared" ref="GZ185:GZ190" si="170">IF(GX185&lt;=$GV$1-2,SUBSTITUTE($GX$3,",",","&amp;$GV$3&amp;",",+GX185-1),IF(GX185=$GV$1-1,$GX$3&amp;$GV$3&amp;",",""))</f>
        <v/>
      </c>
      <c r="HA185" s="29" t="str">
        <v>0,0,0,0</v>
      </c>
      <c r="HB185" s="56">
        <f t="shared" si="156"/>
        <v>2</v>
      </c>
      <c r="HC185" s="56">
        <f t="shared" si="157"/>
        <v>4</v>
      </c>
      <c r="HD185" s="55">
        <f t="shared" si="158"/>
        <v>99999</v>
      </c>
      <c r="HE185" s="219">
        <f t="shared" si="128"/>
        <v>99999</v>
      </c>
      <c r="HF185" s="55">
        <f t="shared" si="129"/>
        <v>99999</v>
      </c>
      <c r="HG185" s="108" t="str">
        <f t="shared" si="130"/>
        <v>NFS</v>
      </c>
      <c r="HH185" s="85">
        <f t="shared" si="131"/>
        <v>0</v>
      </c>
      <c r="HI185" s="106" t="str">
        <f t="shared" si="132"/>
        <v/>
      </c>
      <c r="HJ185" s="29">
        <v>180</v>
      </c>
      <c r="HK185" s="85" t="str">
        <f t="shared" si="159"/>
        <v/>
      </c>
      <c r="HL185" s="85" t="str">
        <f t="shared" si="143"/>
        <v/>
      </c>
      <c r="HM185" s="55" t="str" cm="1">
        <f t="array" ref="HM185">IF(HJ185&lt;=$HH$1-1,IF(HK185&lt;&gt;HK184,INDEX($M$6:$GP$190,1,HL185+1),INDEX($M$6:$GP$190,MIN(HL185,HL184)+1,MAX(HL185,HL184)+1))+IF(HK185&lt;&gt;HK186,INDEX($M$6:$GP$190,1,HL185+1),0),"")</f>
        <v/>
      </c>
      <c r="HN185" s="29" t="str">
        <f>IF(HJ185&lt;=$HH$1-1,ROUND(#REF!,3)&amp;","&amp;#REF!,"")</f>
        <v/>
      </c>
      <c r="HU185" s="75">
        <v>180</v>
      </c>
      <c r="HV185" s="77" t="str">
        <f t="shared" si="160"/>
        <v/>
      </c>
      <c r="HW185" s="78" t="str">
        <f t="shared" si="161"/>
        <v/>
      </c>
      <c r="HX185" s="88" t="str">
        <f t="shared" si="133"/>
        <v/>
      </c>
      <c r="HY185" s="68" t="str">
        <v>0,0,0,1</v>
      </c>
      <c r="HZ185" s="75">
        <f t="shared" si="152"/>
        <v>2</v>
      </c>
      <c r="IA185" s="75">
        <f t="shared" si="153"/>
        <v>4</v>
      </c>
      <c r="IB185" s="75">
        <f t="shared" si="154"/>
        <v>99999</v>
      </c>
      <c r="IC185" s="143">
        <f t="shared" si="134"/>
        <v>99999</v>
      </c>
      <c r="ID185" s="75">
        <f t="shared" si="145"/>
        <v>99999</v>
      </c>
      <c r="IE185" s="76">
        <f t="shared" si="135"/>
        <v>99999</v>
      </c>
      <c r="IF185" s="86">
        <f t="shared" si="155"/>
        <v>99999</v>
      </c>
      <c r="IG185" s="88">
        <f t="shared" si="162"/>
        <v>99999</v>
      </c>
      <c r="IH185" s="30">
        <f t="shared" si="136"/>
        <v>99999</v>
      </c>
      <c r="II185" s="55">
        <f t="shared" si="137"/>
        <v>99999</v>
      </c>
      <c r="IJ185" s="133" t="str">
        <f t="shared" si="163"/>
        <v>-</v>
      </c>
      <c r="IL185" s="146"/>
      <c r="IM185" s="146"/>
      <c r="IN185" s="146"/>
      <c r="IO185" s="141">
        <f t="shared" si="164"/>
        <v>99999</v>
      </c>
      <c r="IP185" s="75">
        <f t="shared" si="165"/>
        <v>99999</v>
      </c>
      <c r="IQ185" s="387" t="str">
        <f t="shared" si="166"/>
        <v>-</v>
      </c>
      <c r="IR185" s="142">
        <f t="shared" si="167"/>
        <v>999999</v>
      </c>
      <c r="IS185" s="146"/>
      <c r="IT185" s="389"/>
      <c r="IU185" s="389"/>
      <c r="IV185" s="146"/>
      <c r="IW185" s="7">
        <v>180</v>
      </c>
      <c r="IX185" s="1" t="str">
        <f t="shared" si="139"/>
        <v/>
      </c>
      <c r="IY185" s="7" t="str">
        <f t="shared" si="140"/>
        <v/>
      </c>
      <c r="IZ185" s="223" t="str" cm="1">
        <f t="array" ref="IZ185">IF(IW185&lt;=$HH$1-1,
IF(IX185&lt;&gt;IX184,
INDEX($M$6:$GP$190,1,IY185+1),INDEX($M$6:$GP$190,MIN(IY185,IY184)+1,MAX(IY185,IY184)+1))+IF(IX185&lt;&gt;IX186,INDEX($M$6:$GP$190,1,IY185+1),0),"")</f>
        <v/>
      </c>
      <c r="JA185" s="7" t="str">
        <f t="shared" si="141"/>
        <v/>
      </c>
    </row>
    <row r="186" spans="1:261" ht="15" x14ac:dyDescent="0.2">
      <c r="A186" s="216"/>
      <c r="B186" s="1">
        <v>181</v>
      </c>
      <c r="C186" s="188">
        <f t="shared" si="127"/>
        <v>0</v>
      </c>
      <c r="K186" s="7"/>
      <c r="L186" s="291">
        <v>180</v>
      </c>
      <c r="FP186" s="1"/>
      <c r="FQ186" s="1"/>
      <c r="FR186" s="1"/>
      <c r="FS186" s="1"/>
      <c r="FT186" s="1"/>
      <c r="FU186" s="1"/>
      <c r="FV186" s="1"/>
      <c r="FW186" s="1"/>
      <c r="FX186" s="1"/>
      <c r="FY186" s="1"/>
      <c r="FZ186" s="1"/>
      <c r="GA186" s="1"/>
      <c r="GB186" s="1"/>
      <c r="GC186" s="1"/>
      <c r="GD186" s="1"/>
      <c r="GE186" s="1"/>
      <c r="GF186" s="1"/>
      <c r="GG186" s="1"/>
      <c r="GH186" s="1"/>
      <c r="GI186" s="1"/>
      <c r="GJ186" s="31"/>
      <c r="GK186" s="31" t="s">
        <v>11</v>
      </c>
      <c r="GL186" s="132">
        <v>99999</v>
      </c>
      <c r="GM186" s="132">
        <v>99999</v>
      </c>
      <c r="GN186" s="132">
        <v>99999</v>
      </c>
      <c r="GO186" s="132">
        <v>99999</v>
      </c>
      <c r="GP186" s="132">
        <v>99999</v>
      </c>
      <c r="GQ186" s="28">
        <v>180</v>
      </c>
      <c r="GR186" s="128"/>
      <c r="GS186" s="55" t="str">
        <f t="shared" si="168"/>
        <v>NFS</v>
      </c>
      <c r="GT186" s="55" t="str">
        <f t="shared" si="169"/>
        <v/>
      </c>
      <c r="GV186" s="56" t="str">
        <f t="shared" si="144"/>
        <v>,</v>
      </c>
      <c r="GW186" s="59" t="str">
        <f t="shared" si="142"/>
        <v>,</v>
      </c>
      <c r="GX186" s="29">
        <v>181</v>
      </c>
      <c r="GZ186" s="40" t="str">
        <f t="shared" si="170"/>
        <v/>
      </c>
      <c r="HA186" s="29" t="str">
        <v>0,0,0,0</v>
      </c>
      <c r="HB186" s="56">
        <f t="shared" si="156"/>
        <v>2</v>
      </c>
      <c r="HC186" s="56">
        <f t="shared" si="157"/>
        <v>4</v>
      </c>
      <c r="HD186" s="55">
        <f t="shared" si="158"/>
        <v>99999</v>
      </c>
      <c r="HE186" s="219">
        <f t="shared" si="128"/>
        <v>99999</v>
      </c>
      <c r="HF186" s="55">
        <f t="shared" si="129"/>
        <v>99999</v>
      </c>
      <c r="HG186" s="108" t="str">
        <f t="shared" si="130"/>
        <v>NFS</v>
      </c>
      <c r="HH186" s="85">
        <f t="shared" si="131"/>
        <v>0</v>
      </c>
      <c r="HI186" s="106" t="str">
        <f t="shared" si="132"/>
        <v/>
      </c>
      <c r="HJ186" s="29">
        <v>181</v>
      </c>
      <c r="HK186" s="85" t="str">
        <f t="shared" si="159"/>
        <v/>
      </c>
      <c r="HL186" s="85" t="str">
        <f t="shared" si="143"/>
        <v/>
      </c>
      <c r="HM186" s="55" t="str" cm="1">
        <f t="array" ref="HM186">IF(HJ186&lt;=$HH$1-1,IF(HK186&lt;&gt;HK185,INDEX($M$6:$GP$190,1,HL186+1),INDEX($M$6:$GP$190,MIN(HL186,HL185)+1,MAX(HL186,HL185)+1))+IF(HK186&lt;&gt;HK187,INDEX($M$6:$GP$190,1,HL186+1),0),"")</f>
        <v/>
      </c>
      <c r="HN186" s="29" t="str">
        <f>IF(HJ186&lt;=$HH$1-1,ROUND(#REF!,3)&amp;","&amp;#REF!,"")</f>
        <v/>
      </c>
      <c r="HU186" s="75">
        <v>181</v>
      </c>
      <c r="HV186" s="77" t="str">
        <f t="shared" si="160"/>
        <v/>
      </c>
      <c r="HW186" s="78" t="str">
        <f t="shared" si="161"/>
        <v/>
      </c>
      <c r="HX186" s="88" t="str">
        <f t="shared" si="133"/>
        <v/>
      </c>
      <c r="HY186" s="68" t="str">
        <v>0,0,0,1</v>
      </c>
      <c r="HZ186" s="75">
        <f t="shared" si="152"/>
        <v>2</v>
      </c>
      <c r="IA186" s="75">
        <f t="shared" si="153"/>
        <v>4</v>
      </c>
      <c r="IB186" s="75">
        <f t="shared" si="154"/>
        <v>99999</v>
      </c>
      <c r="IC186" s="143">
        <f t="shared" si="134"/>
        <v>99999</v>
      </c>
      <c r="ID186" s="75">
        <f t="shared" si="145"/>
        <v>99999</v>
      </c>
      <c r="IE186" s="76">
        <f t="shared" si="135"/>
        <v>99999</v>
      </c>
      <c r="IF186" s="86">
        <f t="shared" si="155"/>
        <v>99999</v>
      </c>
      <c r="IG186" s="88">
        <f t="shared" si="162"/>
        <v>99999</v>
      </c>
      <c r="IH186" s="30">
        <f t="shared" si="136"/>
        <v>99999</v>
      </c>
      <c r="II186" s="55">
        <f t="shared" si="137"/>
        <v>99999</v>
      </c>
      <c r="IJ186" s="133" t="str">
        <f t="shared" si="163"/>
        <v>-</v>
      </c>
      <c r="IL186" s="146"/>
      <c r="IM186" s="146"/>
      <c r="IN186" s="146"/>
      <c r="IO186" s="141">
        <f t="shared" si="164"/>
        <v>99999</v>
      </c>
      <c r="IP186" s="75">
        <f t="shared" si="165"/>
        <v>99999</v>
      </c>
      <c r="IQ186" s="387" t="str">
        <f t="shared" si="166"/>
        <v>-</v>
      </c>
      <c r="IR186" s="142">
        <f t="shared" si="167"/>
        <v>999999</v>
      </c>
      <c r="IS186" s="146"/>
      <c r="IT186" s="389"/>
      <c r="IU186" s="389"/>
      <c r="IV186" s="146"/>
      <c r="IW186" s="7">
        <v>181</v>
      </c>
      <c r="IX186" s="1" t="str">
        <f t="shared" si="139"/>
        <v/>
      </c>
      <c r="IY186" s="7" t="str">
        <f t="shared" si="140"/>
        <v/>
      </c>
      <c r="IZ186" s="223" t="str" cm="1">
        <f t="array" ref="IZ186">IF(IW186&lt;=$HH$1-1,
IF(IX186&lt;&gt;IX185,
INDEX($M$6:$GP$190,1,IY186+1),INDEX($M$6:$GP$190,MIN(IY186,IY185)+1,MAX(IY186,IY185)+1))+IF(IX186&lt;&gt;IX187,INDEX($M$6:$GP$190,1,IY186+1),0),"")</f>
        <v/>
      </c>
      <c r="JA186" s="7" t="str">
        <f t="shared" si="141"/>
        <v/>
      </c>
    </row>
    <row r="187" spans="1:261" ht="15" x14ac:dyDescent="0.2">
      <c r="A187" s="216"/>
      <c r="B187" s="1">
        <v>182</v>
      </c>
      <c r="C187" s="188">
        <f t="shared" si="127"/>
        <v>0</v>
      </c>
      <c r="K187" s="7"/>
      <c r="L187" s="291">
        <v>181</v>
      </c>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t="s">
        <v>11</v>
      </c>
      <c r="GM187" s="132">
        <v>99999</v>
      </c>
      <c r="GN187" s="132">
        <v>99999</v>
      </c>
      <c r="GO187" s="132">
        <v>99999</v>
      </c>
      <c r="GP187" s="132">
        <v>99999</v>
      </c>
      <c r="GQ187" s="28">
        <v>181</v>
      </c>
      <c r="GR187" s="128"/>
      <c r="GS187" s="55" t="str">
        <f t="shared" si="168"/>
        <v>NFS</v>
      </c>
      <c r="GT187" s="55" t="str">
        <f t="shared" si="169"/>
        <v/>
      </c>
      <c r="GV187" s="56" t="str">
        <f t="shared" si="144"/>
        <v>,</v>
      </c>
      <c r="GW187" s="59" t="str">
        <f t="shared" si="142"/>
        <v>,</v>
      </c>
      <c r="GX187" s="29">
        <v>182</v>
      </c>
      <c r="GZ187" s="40" t="str">
        <f t="shared" si="170"/>
        <v/>
      </c>
      <c r="HA187" s="29" t="str">
        <v>0,0,0,0</v>
      </c>
      <c r="HB187" s="56">
        <f t="shared" si="156"/>
        <v>2</v>
      </c>
      <c r="HC187" s="56">
        <f t="shared" si="157"/>
        <v>4</v>
      </c>
      <c r="HD187" s="55">
        <f t="shared" si="158"/>
        <v>99999</v>
      </c>
      <c r="HE187" s="219">
        <f t="shared" si="128"/>
        <v>99999</v>
      </c>
      <c r="HF187" s="55">
        <f t="shared" si="129"/>
        <v>99999</v>
      </c>
      <c r="HG187" s="108" t="str">
        <f t="shared" si="130"/>
        <v>NFS</v>
      </c>
      <c r="HH187" s="85">
        <f t="shared" si="131"/>
        <v>0</v>
      </c>
      <c r="HI187" s="106" t="str">
        <f t="shared" si="132"/>
        <v/>
      </c>
      <c r="HJ187" s="29">
        <v>182</v>
      </c>
      <c r="HK187" s="85" t="str">
        <f t="shared" si="159"/>
        <v/>
      </c>
      <c r="HL187" s="85" t="str">
        <f t="shared" si="143"/>
        <v/>
      </c>
      <c r="HM187" s="55" t="str" cm="1">
        <f t="array" ref="HM187">IF(HJ187&lt;=$HH$1-1,IF(HK187&lt;&gt;HK186,INDEX($M$6:$GP$190,1,HL187+1),INDEX($M$6:$GP$190,MIN(HL187,HL186)+1,MAX(HL187,HL186)+1))+IF(HK187&lt;&gt;HK188,INDEX($M$6:$GP$190,1,HL187+1),0),"")</f>
        <v/>
      </c>
      <c r="HN187" s="29" t="str">
        <f>IF(HJ187&lt;=$HH$1-1,ROUND(#REF!,3)&amp;","&amp;#REF!,"")</f>
        <v/>
      </c>
      <c r="HU187" s="75">
        <v>182</v>
      </c>
      <c r="HV187" s="77" t="str">
        <f t="shared" si="160"/>
        <v/>
      </c>
      <c r="HW187" s="78" t="str">
        <f t="shared" si="161"/>
        <v/>
      </c>
      <c r="HX187" s="88" t="str">
        <f t="shared" si="133"/>
        <v/>
      </c>
      <c r="HY187" s="68" t="str">
        <v>0,0,0,1</v>
      </c>
      <c r="HZ187" s="75">
        <f t="shared" si="152"/>
        <v>2</v>
      </c>
      <c r="IA187" s="75">
        <f t="shared" si="153"/>
        <v>4</v>
      </c>
      <c r="IB187" s="75">
        <f t="shared" si="154"/>
        <v>99999</v>
      </c>
      <c r="IC187" s="143">
        <f t="shared" si="134"/>
        <v>99999</v>
      </c>
      <c r="ID187" s="75">
        <f t="shared" si="145"/>
        <v>99999</v>
      </c>
      <c r="IE187" s="76">
        <f t="shared" si="135"/>
        <v>99999</v>
      </c>
      <c r="IF187" s="86">
        <f t="shared" si="155"/>
        <v>99999</v>
      </c>
      <c r="IG187" s="88">
        <f t="shared" si="162"/>
        <v>99999</v>
      </c>
      <c r="IH187" s="30">
        <f t="shared" si="136"/>
        <v>99999</v>
      </c>
      <c r="II187" s="55">
        <f t="shared" si="137"/>
        <v>99999</v>
      </c>
      <c r="IJ187" s="133" t="str">
        <f t="shared" si="163"/>
        <v>-</v>
      </c>
      <c r="IL187" s="146"/>
      <c r="IM187" s="146"/>
      <c r="IN187" s="146"/>
      <c r="IO187" s="141">
        <f t="shared" si="164"/>
        <v>99999</v>
      </c>
      <c r="IP187" s="75">
        <f t="shared" si="165"/>
        <v>99999</v>
      </c>
      <c r="IQ187" s="387" t="str">
        <f t="shared" si="166"/>
        <v>-</v>
      </c>
      <c r="IR187" s="142">
        <f t="shared" si="167"/>
        <v>999999</v>
      </c>
      <c r="IS187" s="146"/>
      <c r="IT187" s="389"/>
      <c r="IU187" s="389"/>
      <c r="IV187" s="146"/>
      <c r="IW187" s="7">
        <v>182</v>
      </c>
      <c r="IX187" s="1" t="str">
        <f t="shared" si="139"/>
        <v/>
      </c>
      <c r="IY187" s="7" t="str">
        <f t="shared" si="140"/>
        <v/>
      </c>
      <c r="IZ187" s="223" t="str" cm="1">
        <f t="array" ref="IZ187">IF(IW187&lt;=$HH$1-1,
IF(IX187&lt;&gt;IX186,
INDEX($M$6:$GP$190,1,IY187+1),INDEX($M$6:$GP$190,MIN(IY187,IY186)+1,MAX(IY187,IY186)+1))+IF(IX187&lt;&gt;IX188,INDEX($M$6:$GP$190,1,IY187+1),0),"")</f>
        <v/>
      </c>
      <c r="JA187" s="7" t="str">
        <f t="shared" si="141"/>
        <v/>
      </c>
    </row>
    <row r="188" spans="1:261" ht="15" x14ac:dyDescent="0.2">
      <c r="A188" s="216"/>
      <c r="B188" s="1">
        <v>183</v>
      </c>
      <c r="C188" s="188">
        <f t="shared" si="127"/>
        <v>0</v>
      </c>
      <c r="K188" s="7"/>
      <c r="L188" s="291">
        <v>182</v>
      </c>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t="s">
        <v>11</v>
      </c>
      <c r="GN188" s="132">
        <v>99999</v>
      </c>
      <c r="GO188" s="132">
        <v>99999</v>
      </c>
      <c r="GP188" s="132">
        <v>99999</v>
      </c>
      <c r="GQ188" s="28">
        <v>182</v>
      </c>
      <c r="GR188" s="128"/>
      <c r="GS188" s="55" t="str">
        <f t="shared" si="168"/>
        <v>NFS</v>
      </c>
      <c r="GT188" s="55" t="str">
        <f t="shared" si="169"/>
        <v/>
      </c>
      <c r="GV188" s="56" t="str">
        <f t="shared" si="144"/>
        <v>,</v>
      </c>
      <c r="GW188" s="59" t="str">
        <f t="shared" si="142"/>
        <v>,</v>
      </c>
      <c r="GX188" s="29">
        <v>183</v>
      </c>
      <c r="GZ188" s="40" t="str">
        <f t="shared" si="170"/>
        <v/>
      </c>
      <c r="HA188" s="29" t="str">
        <v>0,0,0,0</v>
      </c>
      <c r="HB188" s="56">
        <f t="shared" si="156"/>
        <v>2</v>
      </c>
      <c r="HC188" s="56">
        <f t="shared" si="157"/>
        <v>4</v>
      </c>
      <c r="HD188" s="55">
        <f t="shared" si="158"/>
        <v>99999</v>
      </c>
      <c r="HE188" s="219">
        <f t="shared" si="128"/>
        <v>99999</v>
      </c>
      <c r="HF188" s="55">
        <f t="shared" si="129"/>
        <v>99999</v>
      </c>
      <c r="HG188" s="108" t="str">
        <f t="shared" si="130"/>
        <v>NFS</v>
      </c>
      <c r="HH188" s="85">
        <f t="shared" si="131"/>
        <v>0</v>
      </c>
      <c r="HI188" s="106" t="str">
        <f t="shared" si="132"/>
        <v/>
      </c>
      <c r="HJ188" s="29">
        <v>183</v>
      </c>
      <c r="HK188" s="85" t="str">
        <f t="shared" si="159"/>
        <v/>
      </c>
      <c r="HL188" s="85" t="str">
        <f t="shared" si="143"/>
        <v/>
      </c>
      <c r="HM188" s="55" t="str" cm="1">
        <f t="array" ref="HM188">IF(HJ188&lt;=$HH$1-1,IF(HK188&lt;&gt;HK187,INDEX($M$6:$GP$190,1,HL188+1),INDEX($M$6:$GP$190,MIN(HL188,HL187)+1,MAX(HL188,HL187)+1))+IF(HK188&lt;&gt;HK189,INDEX($M$6:$GP$190,1,HL188+1),0),"")</f>
        <v/>
      </c>
      <c r="HN188" s="29" t="str">
        <f>IF(HJ188&lt;=$HH$1-1,ROUND(#REF!,3)&amp;","&amp;#REF!,"")</f>
        <v/>
      </c>
      <c r="HU188" s="75">
        <v>183</v>
      </c>
      <c r="HV188" s="77" t="str">
        <f t="shared" si="160"/>
        <v/>
      </c>
      <c r="HW188" s="78" t="str">
        <f t="shared" si="161"/>
        <v/>
      </c>
      <c r="HX188" s="88" t="str">
        <f t="shared" si="133"/>
        <v/>
      </c>
      <c r="HY188" s="68" t="str">
        <v>0,0,0,1</v>
      </c>
      <c r="HZ188" s="75">
        <f t="shared" si="152"/>
        <v>2</v>
      </c>
      <c r="IA188" s="75">
        <f t="shared" si="153"/>
        <v>4</v>
      </c>
      <c r="IB188" s="75">
        <f t="shared" si="154"/>
        <v>99999</v>
      </c>
      <c r="IC188" s="143">
        <f t="shared" si="134"/>
        <v>99999</v>
      </c>
      <c r="ID188" s="75">
        <f t="shared" si="145"/>
        <v>99999</v>
      </c>
      <c r="IE188" s="76">
        <f t="shared" si="135"/>
        <v>99999</v>
      </c>
      <c r="IF188" s="86">
        <f t="shared" si="155"/>
        <v>99999</v>
      </c>
      <c r="IG188" s="88">
        <f t="shared" si="162"/>
        <v>99999</v>
      </c>
      <c r="IH188" s="30">
        <f t="shared" si="136"/>
        <v>99999</v>
      </c>
      <c r="II188" s="55">
        <f t="shared" si="137"/>
        <v>99999</v>
      </c>
      <c r="IJ188" s="133" t="str">
        <f t="shared" si="163"/>
        <v>-</v>
      </c>
      <c r="IL188" s="146"/>
      <c r="IM188" s="146"/>
      <c r="IN188" s="146"/>
      <c r="IO188" s="141">
        <f t="shared" si="164"/>
        <v>99999</v>
      </c>
      <c r="IP188" s="75">
        <f t="shared" si="165"/>
        <v>99999</v>
      </c>
      <c r="IQ188" s="387" t="str">
        <f t="shared" si="166"/>
        <v>-</v>
      </c>
      <c r="IR188" s="142">
        <f t="shared" si="167"/>
        <v>999999</v>
      </c>
      <c r="IS188" s="146"/>
      <c r="IT188" s="389"/>
      <c r="IU188" s="389"/>
      <c r="IV188" s="146"/>
      <c r="IW188" s="7">
        <v>183</v>
      </c>
      <c r="IX188" s="1" t="str">
        <f t="shared" si="139"/>
        <v/>
      </c>
      <c r="IY188" s="7" t="str">
        <f t="shared" si="140"/>
        <v/>
      </c>
      <c r="IZ188" s="223" t="str" cm="1">
        <f t="array" ref="IZ188">IF(IW188&lt;=$HH$1-1,
IF(IX188&lt;&gt;IX187,
INDEX($M$6:$GP$190,1,IY188+1),INDEX($M$6:$GP$190,MIN(IY188,IY187)+1,MAX(IY188,IY187)+1))+IF(IX188&lt;&gt;IX189,INDEX($M$6:$GP$190,1,IY188+1),0),"")</f>
        <v/>
      </c>
      <c r="JA188" s="7" t="str">
        <f t="shared" si="141"/>
        <v/>
      </c>
    </row>
    <row r="189" spans="1:261" ht="15" x14ac:dyDescent="0.2">
      <c r="A189" s="216"/>
      <c r="B189" s="1">
        <v>184</v>
      </c>
      <c r="C189" s="188">
        <f t="shared" si="127"/>
        <v>0</v>
      </c>
      <c r="K189" s="7"/>
      <c r="L189" s="291">
        <v>183</v>
      </c>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t="s">
        <v>11</v>
      </c>
      <c r="GO189" s="132">
        <v>99999</v>
      </c>
      <c r="GP189" s="132">
        <v>99999</v>
      </c>
      <c r="GQ189" s="28">
        <v>183</v>
      </c>
      <c r="GR189" s="128"/>
      <c r="GS189" s="55" t="str">
        <f t="shared" si="168"/>
        <v>NFS</v>
      </c>
      <c r="GT189" s="55" t="str">
        <f t="shared" si="169"/>
        <v/>
      </c>
      <c r="GV189" s="56" t="str">
        <f t="shared" si="144"/>
        <v>,</v>
      </c>
      <c r="GW189" s="59" t="str">
        <f t="shared" si="142"/>
        <v>,</v>
      </c>
      <c r="GX189" s="29">
        <v>184</v>
      </c>
      <c r="GZ189" s="40" t="str">
        <f t="shared" si="170"/>
        <v/>
      </c>
      <c r="HA189" s="29" t="str">
        <v>0,0,0,0</v>
      </c>
      <c r="HB189" s="56">
        <f t="shared" si="156"/>
        <v>2</v>
      </c>
      <c r="HC189" s="56">
        <f t="shared" si="157"/>
        <v>4</v>
      </c>
      <c r="HD189" s="55">
        <f t="shared" si="158"/>
        <v>99999</v>
      </c>
      <c r="HE189" s="219">
        <f t="shared" si="128"/>
        <v>99999</v>
      </c>
      <c r="HF189" s="55">
        <f t="shared" si="129"/>
        <v>99999</v>
      </c>
      <c r="HG189" s="108" t="str">
        <f t="shared" si="130"/>
        <v>NFS</v>
      </c>
      <c r="HH189" s="85">
        <f t="shared" si="131"/>
        <v>0</v>
      </c>
      <c r="HI189" s="106" t="str">
        <f t="shared" si="132"/>
        <v/>
      </c>
      <c r="HJ189" s="29">
        <v>184</v>
      </c>
      <c r="HK189" s="85" t="str">
        <f t="shared" si="159"/>
        <v/>
      </c>
      <c r="HL189" s="85" t="str">
        <f t="shared" si="143"/>
        <v/>
      </c>
      <c r="HM189" s="55" t="str" cm="1">
        <f t="array" ref="HM189">IF(HJ189&lt;=$HH$1-1,IF(HK189&lt;&gt;HK188,INDEX($M$6:$GP$190,1,HL189+1),INDEX($M$6:$GP$190,MIN(HL189,HL188)+1,MAX(HL189,HL188)+1))+IF(HK189&lt;&gt;HK190,INDEX($M$6:$GP$190,1,HL189+1),0),"")</f>
        <v/>
      </c>
      <c r="HN189" s="29" t="str">
        <f>IF(HJ189&lt;=$HH$1-1,ROUND(#REF!,3)&amp;","&amp;#REF!,"")</f>
        <v/>
      </c>
      <c r="HU189" s="75">
        <v>184</v>
      </c>
      <c r="HV189" s="77" t="str">
        <f t="shared" si="160"/>
        <v/>
      </c>
      <c r="HW189" s="78" t="str">
        <f t="shared" si="161"/>
        <v/>
      </c>
      <c r="HX189" s="88" t="str">
        <f t="shared" si="133"/>
        <v/>
      </c>
      <c r="HY189" s="68" t="str">
        <v>0,0,0,1</v>
      </c>
      <c r="HZ189" s="75">
        <f t="shared" si="152"/>
        <v>2</v>
      </c>
      <c r="IA189" s="75">
        <f t="shared" si="153"/>
        <v>4</v>
      </c>
      <c r="IB189" s="75">
        <f t="shared" si="154"/>
        <v>99999</v>
      </c>
      <c r="IC189" s="143">
        <f t="shared" si="134"/>
        <v>99999</v>
      </c>
      <c r="ID189" s="75">
        <f t="shared" si="145"/>
        <v>99999</v>
      </c>
      <c r="IE189" s="76">
        <f t="shared" si="135"/>
        <v>99999</v>
      </c>
      <c r="IF189" s="86">
        <f t="shared" si="155"/>
        <v>99999</v>
      </c>
      <c r="IG189" s="88">
        <f t="shared" si="162"/>
        <v>99999</v>
      </c>
      <c r="IH189" s="30">
        <f t="shared" si="136"/>
        <v>99999</v>
      </c>
      <c r="II189" s="55">
        <f t="shared" si="137"/>
        <v>99999</v>
      </c>
      <c r="IJ189" s="133" t="str">
        <f t="shared" si="163"/>
        <v>-</v>
      </c>
      <c r="IL189" s="146"/>
      <c r="IM189" s="146"/>
      <c r="IN189" s="146"/>
      <c r="IO189" s="141">
        <f t="shared" si="164"/>
        <v>99999</v>
      </c>
      <c r="IP189" s="75">
        <f t="shared" si="165"/>
        <v>99999</v>
      </c>
      <c r="IQ189" s="387" t="str">
        <f t="shared" si="166"/>
        <v>-</v>
      </c>
      <c r="IR189" s="142">
        <f t="shared" si="167"/>
        <v>999999</v>
      </c>
      <c r="IS189" s="146"/>
      <c r="IT189" s="389"/>
      <c r="IU189" s="389"/>
      <c r="IV189" s="146"/>
      <c r="IW189" s="7">
        <v>184</v>
      </c>
      <c r="IX189" s="1" t="str">
        <f t="shared" si="139"/>
        <v/>
      </c>
      <c r="IY189" s="7" t="str">
        <f t="shared" si="140"/>
        <v/>
      </c>
      <c r="IZ189" s="223" t="str" cm="1">
        <f t="array" ref="IZ189">IF(IW189&lt;=$HH$1-1,
IF(IX189&lt;&gt;IX188,
INDEX($M$6:$GP$190,1,IY189+1),INDEX($M$6:$GP$190,MIN(IY189,IY188)+1,MAX(IY189,IY188)+1))+IF(IX189&lt;&gt;IX190,INDEX($M$6:$GP$190,1,IY189+1),0),"")</f>
        <v/>
      </c>
      <c r="JA189" s="7" t="str">
        <f t="shared" si="141"/>
        <v/>
      </c>
    </row>
    <row r="190" spans="1:261" ht="15" x14ac:dyDescent="0.2">
      <c r="A190" s="216"/>
      <c r="B190" s="1">
        <v>185</v>
      </c>
      <c r="C190" s="188">
        <f t="shared" si="127"/>
        <v>0</v>
      </c>
      <c r="D190" s="115"/>
      <c r="K190" s="7"/>
      <c r="L190" s="291">
        <v>184</v>
      </c>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t="s">
        <v>11</v>
      </c>
      <c r="GP190" s="132">
        <v>99999</v>
      </c>
      <c r="GQ190" s="28">
        <v>184</v>
      </c>
      <c r="GR190" s="128"/>
      <c r="GS190" s="55" t="str">
        <f t="shared" si="168"/>
        <v>NFS</v>
      </c>
      <c r="GT190" s="55" t="str">
        <f t="shared" si="169"/>
        <v/>
      </c>
      <c r="GV190" s="56" t="str">
        <f t="shared" si="144"/>
        <v>,</v>
      </c>
      <c r="GW190" s="59" t="str">
        <f t="shared" si="142"/>
        <v>,</v>
      </c>
      <c r="GX190" s="29">
        <v>185</v>
      </c>
      <c r="GZ190" s="40" t="str">
        <f t="shared" si="170"/>
        <v/>
      </c>
      <c r="HA190" s="29" t="str">
        <v>0,0,0,0</v>
      </c>
      <c r="HB190" s="56">
        <f t="shared" si="156"/>
        <v>2</v>
      </c>
      <c r="HC190" s="56">
        <f t="shared" si="157"/>
        <v>4</v>
      </c>
      <c r="HD190" s="55">
        <f t="shared" si="158"/>
        <v>99999</v>
      </c>
      <c r="HE190" s="219">
        <f t="shared" si="128"/>
        <v>99999</v>
      </c>
      <c r="HF190" s="55">
        <f t="shared" si="129"/>
        <v>99999</v>
      </c>
      <c r="HG190" s="108" t="str">
        <f t="shared" si="130"/>
        <v>NFS</v>
      </c>
      <c r="HH190" s="85">
        <f t="shared" si="131"/>
        <v>0</v>
      </c>
      <c r="HI190" s="106" t="str">
        <f t="shared" si="132"/>
        <v/>
      </c>
      <c r="HJ190" s="29">
        <v>185</v>
      </c>
      <c r="HK190" s="85" t="str">
        <f t="shared" si="159"/>
        <v/>
      </c>
      <c r="HL190" s="85" t="str">
        <f t="shared" si="143"/>
        <v/>
      </c>
      <c r="HM190" s="55" t="str" cm="1">
        <f t="array" ref="HM190">IF(HJ190&lt;=$HH$1-1,IF(HK190&lt;&gt;HK189,INDEX($M$6:$GP$190,1,HL190+1),INDEX($M$6:$GP$190,MIN(HL190,HL189)+1,MAX(HL190,HL189)+1))+IF(HK190&lt;&gt;HK191,INDEX($M$6:$GP$190,1,HL190+1),0),"")</f>
        <v/>
      </c>
      <c r="HN190" s="29" t="str">
        <f>IF(HJ190&lt;=$HH$1-1,ROUND(#REF!,3)&amp;","&amp;#REF!,"")</f>
        <v/>
      </c>
      <c r="HU190" s="75">
        <v>185</v>
      </c>
      <c r="HV190" s="77" t="str">
        <f t="shared" si="160"/>
        <v/>
      </c>
      <c r="HW190" s="78" t="str">
        <f t="shared" si="161"/>
        <v/>
      </c>
      <c r="HX190" s="88" t="str">
        <f t="shared" si="133"/>
        <v/>
      </c>
      <c r="HY190" s="68" t="str">
        <v>0,0,0,1</v>
      </c>
      <c r="HZ190" s="75">
        <f t="shared" si="152"/>
        <v>2</v>
      </c>
      <c r="IA190" s="75">
        <f t="shared" si="153"/>
        <v>4</v>
      </c>
      <c r="IB190" s="75">
        <f t="shared" si="154"/>
        <v>99999</v>
      </c>
      <c r="IC190" s="143">
        <f t="shared" si="134"/>
        <v>99999</v>
      </c>
      <c r="ID190" s="75">
        <f t="shared" si="145"/>
        <v>99999</v>
      </c>
      <c r="IE190" s="76">
        <f t="shared" si="135"/>
        <v>99999</v>
      </c>
      <c r="IF190" s="86">
        <f t="shared" si="155"/>
        <v>99999</v>
      </c>
      <c r="IG190" s="88">
        <f t="shared" si="162"/>
        <v>99999</v>
      </c>
      <c r="IH190" s="30">
        <f t="shared" si="136"/>
        <v>99999</v>
      </c>
      <c r="II190" s="55">
        <f t="shared" si="137"/>
        <v>99999</v>
      </c>
      <c r="IJ190" s="133" t="str">
        <f t="shared" si="163"/>
        <v>-</v>
      </c>
      <c r="IL190" s="146"/>
      <c r="IM190" s="146"/>
      <c r="IN190" s="146"/>
      <c r="IO190" s="141">
        <f t="shared" si="164"/>
        <v>99999</v>
      </c>
      <c r="IP190" s="75">
        <f t="shared" si="165"/>
        <v>99999</v>
      </c>
      <c r="IQ190" s="387" t="str">
        <f t="shared" si="166"/>
        <v>-</v>
      </c>
      <c r="IR190" s="142">
        <f t="shared" si="167"/>
        <v>999999</v>
      </c>
      <c r="IS190" s="146"/>
      <c r="IT190" s="389"/>
      <c r="IU190" s="389"/>
      <c r="IV190" s="146"/>
      <c r="IW190" s="7">
        <v>185</v>
      </c>
      <c r="IX190" s="1" t="str">
        <f t="shared" si="139"/>
        <v/>
      </c>
      <c r="IY190" s="7" t="str">
        <f t="shared" si="140"/>
        <v/>
      </c>
      <c r="IZ190" s="223" t="str" cm="1">
        <f t="array" ref="IZ190">IF(IW190&lt;=$HH$1-1,
IF(IX190&lt;&gt;IX189,
INDEX($M$6:$GP$190,1,IY190+1),INDEX($M$6:$GP$190,MIN(IY190,IY189)+1,MAX(IY190,IY189)+1))+IF(IX190&lt;&gt;IX191,INDEX($M$6:$GP$190,1,IY190+1),0),"")</f>
        <v/>
      </c>
      <c r="JA190" s="7" t="str">
        <f t="shared" si="141"/>
        <v/>
      </c>
    </row>
    <row r="191" spans="1:261" ht="14" x14ac:dyDescent="0.15">
      <c r="A191" s="216"/>
      <c r="K191" s="7"/>
      <c r="L191" s="3"/>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t="s">
        <v>11</v>
      </c>
      <c r="GQ191" s="28">
        <v>185</v>
      </c>
      <c r="GR191" s="128"/>
      <c r="HL191" s="115"/>
      <c r="HM191" s="115">
        <f>SUM(HM6:HM36)</f>
        <v>47.169999999999995</v>
      </c>
      <c r="IL191" s="146"/>
      <c r="IM191" s="146"/>
      <c r="IN191" s="146"/>
      <c r="IO191" s="141"/>
      <c r="IP191" s="75"/>
      <c r="IQ191" s="144"/>
      <c r="IR191" s="142"/>
      <c r="IS191" s="146"/>
      <c r="IT191" s="146"/>
      <c r="IU191" s="146"/>
      <c r="IV191" s="146"/>
      <c r="IW191" s="1"/>
      <c r="IX191" s="1"/>
    </row>
    <row r="192" spans="1:261" x14ac:dyDescent="0.15">
      <c r="L192" s="131" t="s">
        <v>13</v>
      </c>
      <c r="M192" s="95">
        <v>0</v>
      </c>
      <c r="N192" s="95">
        <v>1</v>
      </c>
      <c r="O192" s="95">
        <v>2</v>
      </c>
      <c r="P192" s="95">
        <v>3</v>
      </c>
      <c r="Q192" s="95">
        <v>4</v>
      </c>
      <c r="R192" s="95">
        <v>5</v>
      </c>
      <c r="S192" s="95">
        <v>6</v>
      </c>
      <c r="T192" s="95">
        <v>7</v>
      </c>
      <c r="U192" s="95">
        <v>8</v>
      </c>
      <c r="V192" s="95">
        <v>9</v>
      </c>
      <c r="W192" s="95">
        <v>10</v>
      </c>
      <c r="X192" s="95"/>
      <c r="Y192" s="95"/>
      <c r="Z192" s="95"/>
      <c r="AA192" s="95"/>
      <c r="AB192" s="95"/>
      <c r="AC192" s="95"/>
      <c r="AD192" s="95"/>
      <c r="AE192" s="95"/>
      <c r="AF192" s="95"/>
      <c r="AG192" s="95"/>
      <c r="AH192" s="95"/>
      <c r="AI192" s="95"/>
      <c r="AJ192" s="95"/>
      <c r="AK192" s="95"/>
      <c r="AL192" s="95"/>
      <c r="AM192" s="95"/>
      <c r="AN192" s="95"/>
      <c r="AO192" s="95"/>
      <c r="AP192" s="95"/>
      <c r="AQ192" s="95">
        <v>30</v>
      </c>
      <c r="AR192" s="95">
        <v>31</v>
      </c>
      <c r="AS192" s="95">
        <v>32</v>
      </c>
      <c r="AT192" s="95">
        <v>33</v>
      </c>
      <c r="AU192" s="95">
        <v>34</v>
      </c>
      <c r="AV192" s="95">
        <v>35</v>
      </c>
      <c r="AW192" s="95">
        <v>36</v>
      </c>
      <c r="AX192" s="95">
        <v>37</v>
      </c>
      <c r="AY192" s="95">
        <v>38</v>
      </c>
      <c r="AZ192" s="95">
        <v>39</v>
      </c>
      <c r="BA192" s="95">
        <v>40</v>
      </c>
      <c r="BB192" s="95">
        <v>41</v>
      </c>
      <c r="BC192" s="95">
        <v>42</v>
      </c>
      <c r="BD192" s="95">
        <v>43</v>
      </c>
      <c r="BE192" s="95">
        <v>44</v>
      </c>
      <c r="BF192" s="95">
        <v>45</v>
      </c>
      <c r="BG192" s="95">
        <v>46</v>
      </c>
      <c r="BH192" s="95">
        <v>47</v>
      </c>
      <c r="BI192" s="95">
        <v>48</v>
      </c>
      <c r="BJ192" s="95">
        <v>49</v>
      </c>
      <c r="BK192" s="95">
        <v>50</v>
      </c>
      <c r="BL192" s="95">
        <v>51</v>
      </c>
      <c r="BM192" s="95">
        <v>52</v>
      </c>
      <c r="BN192" s="95">
        <v>53</v>
      </c>
      <c r="BO192" s="95">
        <v>54</v>
      </c>
      <c r="BP192" s="95">
        <v>55</v>
      </c>
      <c r="BQ192" s="95">
        <v>56</v>
      </c>
      <c r="BR192" s="95">
        <v>57</v>
      </c>
      <c r="BS192" s="95">
        <v>58</v>
      </c>
      <c r="BT192" s="95">
        <v>59</v>
      </c>
      <c r="BU192" s="95">
        <v>60</v>
      </c>
      <c r="BV192" s="95">
        <v>61</v>
      </c>
      <c r="BW192" s="95">
        <v>62</v>
      </c>
      <c r="BX192" s="95">
        <v>63</v>
      </c>
      <c r="BY192" s="95">
        <v>64</v>
      </c>
      <c r="BZ192" s="95">
        <v>65</v>
      </c>
      <c r="CA192" s="95">
        <v>66</v>
      </c>
      <c r="CB192" s="95">
        <v>67</v>
      </c>
      <c r="CC192" s="95">
        <v>68</v>
      </c>
      <c r="CD192" s="95">
        <v>69</v>
      </c>
      <c r="CE192" s="95">
        <v>70</v>
      </c>
      <c r="CF192" s="95">
        <v>71</v>
      </c>
      <c r="CG192" s="95">
        <v>72</v>
      </c>
      <c r="CH192" s="95">
        <v>73</v>
      </c>
      <c r="CI192" s="95">
        <v>74</v>
      </c>
      <c r="CJ192" s="95">
        <v>75</v>
      </c>
      <c r="CK192" s="95">
        <v>76</v>
      </c>
      <c r="CL192" s="95">
        <v>77</v>
      </c>
      <c r="CM192" s="95">
        <v>78</v>
      </c>
      <c r="CN192" s="95">
        <v>79</v>
      </c>
      <c r="CO192" s="95">
        <v>80</v>
      </c>
      <c r="CP192" s="95">
        <v>81</v>
      </c>
      <c r="CQ192" s="95">
        <v>82</v>
      </c>
      <c r="CR192" s="95">
        <v>83</v>
      </c>
      <c r="CS192" s="95">
        <v>84</v>
      </c>
      <c r="CT192" s="95">
        <v>85</v>
      </c>
      <c r="CU192" s="95">
        <v>86</v>
      </c>
      <c r="CV192" s="95">
        <v>87</v>
      </c>
      <c r="CW192" s="95">
        <v>88</v>
      </c>
      <c r="CX192" s="95">
        <v>89</v>
      </c>
      <c r="CY192" s="95">
        <v>90</v>
      </c>
      <c r="CZ192" s="95">
        <v>91</v>
      </c>
      <c r="DA192" s="95">
        <v>92</v>
      </c>
      <c r="DB192" s="95">
        <v>93</v>
      </c>
      <c r="DC192" s="95">
        <v>94</v>
      </c>
      <c r="DD192" s="95">
        <v>95</v>
      </c>
      <c r="DE192" s="95">
        <v>96</v>
      </c>
      <c r="DF192" s="95">
        <v>97</v>
      </c>
      <c r="DG192" s="95">
        <v>98</v>
      </c>
      <c r="DH192" s="95">
        <v>99</v>
      </c>
      <c r="DI192" s="95">
        <v>100</v>
      </c>
      <c r="DJ192" s="95">
        <v>101</v>
      </c>
      <c r="DK192" s="95">
        <v>102</v>
      </c>
      <c r="DL192" s="95">
        <v>103</v>
      </c>
      <c r="DM192" s="95">
        <v>104</v>
      </c>
      <c r="DN192" s="95">
        <v>105</v>
      </c>
      <c r="DO192" s="95">
        <v>106</v>
      </c>
      <c r="DP192" s="95">
        <v>107</v>
      </c>
      <c r="DQ192" s="95">
        <v>108</v>
      </c>
      <c r="DR192" s="95">
        <v>109</v>
      </c>
      <c r="DS192" s="95">
        <v>110</v>
      </c>
      <c r="DT192" s="95">
        <v>111</v>
      </c>
      <c r="DU192" s="95">
        <v>112</v>
      </c>
      <c r="DV192" s="95">
        <v>113</v>
      </c>
      <c r="DW192" s="95">
        <v>114</v>
      </c>
      <c r="DX192" s="95">
        <v>115</v>
      </c>
      <c r="DY192" s="95">
        <v>116</v>
      </c>
      <c r="DZ192" s="95">
        <v>117</v>
      </c>
      <c r="EA192" s="95">
        <v>118</v>
      </c>
      <c r="EB192" s="95">
        <v>119</v>
      </c>
      <c r="EC192" s="95">
        <v>120</v>
      </c>
      <c r="ED192" s="95">
        <v>121</v>
      </c>
      <c r="EE192" s="95">
        <v>122</v>
      </c>
      <c r="EF192" s="95">
        <v>123</v>
      </c>
      <c r="EG192" s="95">
        <v>124</v>
      </c>
      <c r="EH192" s="95">
        <v>125</v>
      </c>
      <c r="EI192" s="95">
        <v>126</v>
      </c>
      <c r="EJ192" s="95">
        <v>127</v>
      </c>
      <c r="EK192" s="95">
        <v>128</v>
      </c>
      <c r="EL192" s="95">
        <v>129</v>
      </c>
      <c r="EM192" s="95">
        <v>130</v>
      </c>
      <c r="EN192" s="95">
        <v>131</v>
      </c>
      <c r="EO192" s="95">
        <v>132</v>
      </c>
      <c r="EP192" s="95">
        <v>133</v>
      </c>
      <c r="EQ192" s="95">
        <v>134</v>
      </c>
      <c r="ER192" s="95">
        <v>135</v>
      </c>
      <c r="ES192" s="95">
        <v>136</v>
      </c>
      <c r="ET192" s="95">
        <v>137</v>
      </c>
      <c r="EU192" s="95">
        <v>138</v>
      </c>
      <c r="EV192" s="95">
        <v>139</v>
      </c>
      <c r="EW192" s="95">
        <v>140</v>
      </c>
      <c r="EX192" s="95">
        <v>141</v>
      </c>
      <c r="EY192" s="95">
        <v>142</v>
      </c>
      <c r="EZ192" s="95">
        <v>143</v>
      </c>
      <c r="FA192" s="95">
        <v>144</v>
      </c>
      <c r="FB192" s="95">
        <v>145</v>
      </c>
      <c r="FC192" s="95">
        <v>146</v>
      </c>
      <c r="FD192" s="95">
        <v>147</v>
      </c>
      <c r="FE192" s="95">
        <v>148</v>
      </c>
      <c r="FF192" s="95">
        <v>149</v>
      </c>
      <c r="FG192" s="95">
        <v>150</v>
      </c>
      <c r="FH192" s="95">
        <v>151</v>
      </c>
      <c r="FI192" s="95">
        <v>152</v>
      </c>
      <c r="FJ192" s="95">
        <v>153</v>
      </c>
      <c r="FK192" s="95">
        <v>154</v>
      </c>
      <c r="FL192" s="95">
        <v>155</v>
      </c>
      <c r="FM192" s="95">
        <v>156</v>
      </c>
      <c r="FN192" s="95">
        <v>157</v>
      </c>
      <c r="FO192" s="95">
        <v>158</v>
      </c>
      <c r="FP192" s="95">
        <v>159</v>
      </c>
      <c r="FQ192" s="95">
        <v>160</v>
      </c>
      <c r="FR192" s="95">
        <v>161</v>
      </c>
      <c r="FS192" s="95">
        <v>162</v>
      </c>
      <c r="FT192" s="95">
        <v>163</v>
      </c>
      <c r="FU192" s="95">
        <v>164</v>
      </c>
      <c r="FV192" s="95">
        <v>165</v>
      </c>
      <c r="FW192" s="95">
        <v>166</v>
      </c>
      <c r="FX192" s="95">
        <v>167</v>
      </c>
      <c r="FY192" s="95">
        <v>168</v>
      </c>
      <c r="FZ192" s="95">
        <v>169</v>
      </c>
      <c r="GA192" s="95">
        <v>170</v>
      </c>
      <c r="GB192" s="95">
        <v>171</v>
      </c>
      <c r="GC192" s="95">
        <v>172</v>
      </c>
      <c r="GD192" s="95">
        <v>173</v>
      </c>
      <c r="GE192" s="95">
        <v>174</v>
      </c>
      <c r="GF192" s="95">
        <v>175</v>
      </c>
      <c r="GG192" s="95">
        <v>176</v>
      </c>
      <c r="GH192" s="95">
        <v>177</v>
      </c>
      <c r="GI192" s="95">
        <v>178</v>
      </c>
      <c r="GJ192" s="95">
        <v>179</v>
      </c>
      <c r="GK192" s="95">
        <v>180</v>
      </c>
      <c r="GL192" s="95">
        <v>181</v>
      </c>
      <c r="GM192" s="95">
        <v>182</v>
      </c>
      <c r="GN192" s="95">
        <v>183</v>
      </c>
      <c r="GO192" s="95">
        <v>184</v>
      </c>
      <c r="GP192" s="95">
        <v>185</v>
      </c>
      <c r="IL192" s="146"/>
      <c r="IM192" s="146"/>
      <c r="IN192" s="146"/>
      <c r="IO192" s="141"/>
      <c r="IP192" s="75"/>
      <c r="IQ192" s="144"/>
      <c r="IR192" s="142"/>
      <c r="IS192" s="146"/>
      <c r="IT192" s="146"/>
      <c r="IU192" s="146"/>
      <c r="IV192" s="146"/>
    </row>
    <row r="193" spans="12:256" x14ac:dyDescent="0.15">
      <c r="L193" s="61" t="s">
        <v>37</v>
      </c>
      <c r="M193" s="131" t="s">
        <v>11</v>
      </c>
      <c r="N193" s="61">
        <f>IF(N192&lt;=$L$2,N6,"-")</f>
        <v>2.04</v>
      </c>
      <c r="O193" s="61">
        <f t="shared" ref="O193:BZ193" si="171">IF(O192&lt;=$L$2,O6,"-")</f>
        <v>3.22</v>
      </c>
      <c r="P193" s="61">
        <f t="shared" si="171"/>
        <v>3.9</v>
      </c>
      <c r="Q193" s="61">
        <f t="shared" si="171"/>
        <v>5.14</v>
      </c>
      <c r="R193" s="61">
        <f t="shared" si="171"/>
        <v>4.6399999999999997</v>
      </c>
      <c r="S193" s="61">
        <f t="shared" si="171"/>
        <v>20.12</v>
      </c>
      <c r="T193" s="61">
        <f t="shared" si="171"/>
        <v>1.8</v>
      </c>
      <c r="U193" s="61">
        <f t="shared" si="171"/>
        <v>4.53</v>
      </c>
      <c r="V193" s="61">
        <f t="shared" si="171"/>
        <v>5.07</v>
      </c>
      <c r="W193" s="61">
        <f t="shared" si="171"/>
        <v>4.91</v>
      </c>
      <c r="X193" s="61">
        <f t="shared" si="171"/>
        <v>3.56</v>
      </c>
      <c r="Y193" s="61">
        <f t="shared" si="171"/>
        <v>4.59</v>
      </c>
      <c r="Z193" s="61">
        <f t="shared" si="171"/>
        <v>4.7300000000000004</v>
      </c>
      <c r="AA193" s="61">
        <f t="shared" si="171"/>
        <v>3.68</v>
      </c>
      <c r="AB193" s="61">
        <f t="shared" si="171"/>
        <v>0.66</v>
      </c>
      <c r="AC193" s="61">
        <f t="shared" si="171"/>
        <v>18.54</v>
      </c>
      <c r="AD193" s="61">
        <f t="shared" si="171"/>
        <v>21.83</v>
      </c>
      <c r="AE193" s="61">
        <f t="shared" si="171"/>
        <v>18.23</v>
      </c>
      <c r="AF193" s="61">
        <f t="shared" si="171"/>
        <v>3.14</v>
      </c>
      <c r="AG193" s="61">
        <f t="shared" si="171"/>
        <v>1.2</v>
      </c>
      <c r="AH193" s="61">
        <f t="shared" si="171"/>
        <v>1.25</v>
      </c>
      <c r="AI193" s="61">
        <f t="shared" si="171"/>
        <v>0.68</v>
      </c>
      <c r="AJ193" s="61">
        <f t="shared" si="171"/>
        <v>1.93</v>
      </c>
      <c r="AK193" s="61">
        <f t="shared" si="171"/>
        <v>4.8</v>
      </c>
      <c r="AL193" s="61">
        <f t="shared" si="171"/>
        <v>4.42</v>
      </c>
      <c r="AM193" s="61">
        <f t="shared" ref="AM193:BA193" si="172">IF(AM192&lt;=$L$2,AM6,"-")</f>
        <v>4.3899999999999997</v>
      </c>
      <c r="AN193" s="61">
        <f t="shared" si="172"/>
        <v>3.35</v>
      </c>
      <c r="AO193" s="61">
        <f t="shared" si="172"/>
        <v>4.57</v>
      </c>
      <c r="AP193" s="61">
        <f t="shared" si="172"/>
        <v>17.63</v>
      </c>
      <c r="AQ193" s="61">
        <f t="shared" si="172"/>
        <v>4.1100000000000003</v>
      </c>
      <c r="AR193" s="61">
        <f t="shared" si="172"/>
        <v>4.25</v>
      </c>
      <c r="AS193" s="61">
        <f t="shared" si="172"/>
        <v>2.61</v>
      </c>
      <c r="AT193" s="61">
        <f t="shared" si="172"/>
        <v>99999</v>
      </c>
      <c r="AU193" s="61">
        <f t="shared" si="172"/>
        <v>99999</v>
      </c>
      <c r="AV193" s="61">
        <f t="shared" si="172"/>
        <v>99999</v>
      </c>
      <c r="AW193" s="61">
        <f t="shared" si="172"/>
        <v>99999</v>
      </c>
      <c r="AX193" s="61">
        <f t="shared" si="172"/>
        <v>99999</v>
      </c>
      <c r="AY193" s="61">
        <f t="shared" si="172"/>
        <v>99999</v>
      </c>
      <c r="AZ193" s="61">
        <f t="shared" si="172"/>
        <v>99999</v>
      </c>
      <c r="BA193" s="61">
        <f t="shared" si="172"/>
        <v>99999</v>
      </c>
      <c r="BB193" s="61">
        <f t="shared" si="171"/>
        <v>99999</v>
      </c>
      <c r="BC193" s="61">
        <f t="shared" si="171"/>
        <v>99999</v>
      </c>
      <c r="BD193" s="61">
        <f t="shared" si="171"/>
        <v>99999</v>
      </c>
      <c r="BE193" s="61">
        <f t="shared" si="171"/>
        <v>99999</v>
      </c>
      <c r="BF193" s="61">
        <f t="shared" si="171"/>
        <v>99999</v>
      </c>
      <c r="BG193" s="61">
        <f t="shared" si="171"/>
        <v>99999</v>
      </c>
      <c r="BH193" s="61">
        <f t="shared" si="171"/>
        <v>99999</v>
      </c>
      <c r="BI193" s="61">
        <f t="shared" si="171"/>
        <v>99999</v>
      </c>
      <c r="BJ193" s="61">
        <f t="shared" si="171"/>
        <v>99999</v>
      </c>
      <c r="BK193" s="61">
        <f t="shared" si="171"/>
        <v>99999</v>
      </c>
      <c r="BL193" s="61">
        <f t="shared" si="171"/>
        <v>99999</v>
      </c>
      <c r="BM193" s="61">
        <f t="shared" si="171"/>
        <v>99999</v>
      </c>
      <c r="BN193" s="61">
        <f t="shared" si="171"/>
        <v>99999</v>
      </c>
      <c r="BO193" s="61">
        <f t="shared" si="171"/>
        <v>99999</v>
      </c>
      <c r="BP193" s="61">
        <f t="shared" si="171"/>
        <v>99999</v>
      </c>
      <c r="BQ193" s="61">
        <f t="shared" si="171"/>
        <v>99999</v>
      </c>
      <c r="BR193" s="61">
        <f t="shared" si="171"/>
        <v>99999</v>
      </c>
      <c r="BS193" s="61">
        <f t="shared" si="171"/>
        <v>99999</v>
      </c>
      <c r="BT193" s="61">
        <f t="shared" si="171"/>
        <v>99999</v>
      </c>
      <c r="BU193" s="61">
        <f t="shared" si="171"/>
        <v>99999</v>
      </c>
      <c r="BV193" s="61">
        <f t="shared" si="171"/>
        <v>99999</v>
      </c>
      <c r="BW193" s="61">
        <f t="shared" si="171"/>
        <v>99999</v>
      </c>
      <c r="BX193" s="61">
        <f t="shared" si="171"/>
        <v>99999</v>
      </c>
      <c r="BY193" s="61">
        <f t="shared" si="171"/>
        <v>99999</v>
      </c>
      <c r="BZ193" s="61">
        <f t="shared" si="171"/>
        <v>99999</v>
      </c>
      <c r="CA193" s="61">
        <f t="shared" ref="CA193:EL193" si="173">IF(CA192&lt;=$L$2,CA6,"-")</f>
        <v>99999</v>
      </c>
      <c r="CB193" s="61">
        <f t="shared" si="173"/>
        <v>99999</v>
      </c>
      <c r="CC193" s="61">
        <f t="shared" si="173"/>
        <v>99999</v>
      </c>
      <c r="CD193" s="61">
        <f t="shared" si="173"/>
        <v>99999</v>
      </c>
      <c r="CE193" s="61">
        <f t="shared" si="173"/>
        <v>99999</v>
      </c>
      <c r="CF193" s="61">
        <f t="shared" si="173"/>
        <v>99999</v>
      </c>
      <c r="CG193" s="61">
        <f t="shared" si="173"/>
        <v>99999</v>
      </c>
      <c r="CH193" s="61">
        <f t="shared" si="173"/>
        <v>99999</v>
      </c>
      <c r="CI193" s="61">
        <f t="shared" si="173"/>
        <v>99999</v>
      </c>
      <c r="CJ193" s="61">
        <f t="shared" si="173"/>
        <v>99999</v>
      </c>
      <c r="CK193" s="61">
        <f t="shared" si="173"/>
        <v>99999</v>
      </c>
      <c r="CL193" s="61">
        <f t="shared" si="173"/>
        <v>99999</v>
      </c>
      <c r="CM193" s="61">
        <f t="shared" si="173"/>
        <v>99999</v>
      </c>
      <c r="CN193" s="61">
        <f t="shared" si="173"/>
        <v>99999</v>
      </c>
      <c r="CO193" s="61">
        <f t="shared" si="173"/>
        <v>99999</v>
      </c>
      <c r="CP193" s="61">
        <f t="shared" si="173"/>
        <v>99999</v>
      </c>
      <c r="CQ193" s="61">
        <f t="shared" si="173"/>
        <v>99999</v>
      </c>
      <c r="CR193" s="61">
        <f t="shared" si="173"/>
        <v>99999</v>
      </c>
      <c r="CS193" s="61">
        <f t="shared" si="173"/>
        <v>99999</v>
      </c>
      <c r="CT193" s="61">
        <f t="shared" si="173"/>
        <v>99999</v>
      </c>
      <c r="CU193" s="61">
        <f t="shared" si="173"/>
        <v>99999</v>
      </c>
      <c r="CV193" s="61">
        <f t="shared" si="173"/>
        <v>99999</v>
      </c>
      <c r="CW193" s="61">
        <f t="shared" si="173"/>
        <v>99999</v>
      </c>
      <c r="CX193" s="61">
        <f t="shared" si="173"/>
        <v>99999</v>
      </c>
      <c r="CY193" s="61">
        <f t="shared" si="173"/>
        <v>99999</v>
      </c>
      <c r="CZ193" s="61">
        <f t="shared" si="173"/>
        <v>99999</v>
      </c>
      <c r="DA193" s="61">
        <f t="shared" si="173"/>
        <v>99999</v>
      </c>
      <c r="DB193" s="61">
        <f t="shared" si="173"/>
        <v>99999</v>
      </c>
      <c r="DC193" s="61">
        <f t="shared" si="173"/>
        <v>99999</v>
      </c>
      <c r="DD193" s="61">
        <f t="shared" si="173"/>
        <v>99999</v>
      </c>
      <c r="DE193" s="61">
        <f t="shared" si="173"/>
        <v>99999</v>
      </c>
      <c r="DF193" s="61">
        <f t="shared" si="173"/>
        <v>99999</v>
      </c>
      <c r="DG193" s="61">
        <f t="shared" si="173"/>
        <v>99999</v>
      </c>
      <c r="DH193" s="61">
        <f t="shared" si="173"/>
        <v>99999</v>
      </c>
      <c r="DI193" s="61">
        <f t="shared" si="173"/>
        <v>99999</v>
      </c>
      <c r="DJ193" s="61">
        <f t="shared" si="173"/>
        <v>99999</v>
      </c>
      <c r="DK193" s="61">
        <f t="shared" si="173"/>
        <v>99999</v>
      </c>
      <c r="DL193" s="61">
        <f t="shared" si="173"/>
        <v>99999</v>
      </c>
      <c r="DM193" s="61">
        <f t="shared" si="173"/>
        <v>99999</v>
      </c>
      <c r="DN193" s="61">
        <f t="shared" si="173"/>
        <v>99999</v>
      </c>
      <c r="DO193" s="61">
        <f t="shared" si="173"/>
        <v>99999</v>
      </c>
      <c r="DP193" s="61">
        <f t="shared" si="173"/>
        <v>99999</v>
      </c>
      <c r="DQ193" s="61">
        <f t="shared" si="173"/>
        <v>99999</v>
      </c>
      <c r="DR193" s="61">
        <f t="shared" si="173"/>
        <v>99999</v>
      </c>
      <c r="DS193" s="61">
        <f t="shared" si="173"/>
        <v>99999</v>
      </c>
      <c r="DT193" s="61">
        <f t="shared" si="173"/>
        <v>99999</v>
      </c>
      <c r="DU193" s="61">
        <f t="shared" si="173"/>
        <v>99999</v>
      </c>
      <c r="DV193" s="61">
        <f t="shared" si="173"/>
        <v>99999</v>
      </c>
      <c r="DW193" s="61">
        <f t="shared" si="173"/>
        <v>99999</v>
      </c>
      <c r="DX193" s="61">
        <f t="shared" si="173"/>
        <v>99999</v>
      </c>
      <c r="DY193" s="61">
        <f t="shared" si="173"/>
        <v>99999</v>
      </c>
      <c r="DZ193" s="61">
        <f t="shared" si="173"/>
        <v>99999</v>
      </c>
      <c r="EA193" s="61">
        <f t="shared" si="173"/>
        <v>99999</v>
      </c>
      <c r="EB193" s="61">
        <f t="shared" si="173"/>
        <v>99999</v>
      </c>
      <c r="EC193" s="61">
        <f t="shared" si="173"/>
        <v>99999</v>
      </c>
      <c r="ED193" s="61">
        <f t="shared" si="173"/>
        <v>99999</v>
      </c>
      <c r="EE193" s="61">
        <f t="shared" si="173"/>
        <v>99999</v>
      </c>
      <c r="EF193" s="61">
        <f t="shared" si="173"/>
        <v>99999</v>
      </c>
      <c r="EG193" s="61">
        <f t="shared" si="173"/>
        <v>99999</v>
      </c>
      <c r="EH193" s="61">
        <f t="shared" si="173"/>
        <v>99999</v>
      </c>
      <c r="EI193" s="61">
        <f t="shared" si="173"/>
        <v>99999</v>
      </c>
      <c r="EJ193" s="61">
        <f t="shared" si="173"/>
        <v>99999</v>
      </c>
      <c r="EK193" s="61">
        <f t="shared" si="173"/>
        <v>99999</v>
      </c>
      <c r="EL193" s="61">
        <f t="shared" si="173"/>
        <v>99999</v>
      </c>
      <c r="EM193" s="61">
        <f t="shared" ref="EM193:GP193" si="174">IF(EM192&lt;=$L$2,EM6,"-")</f>
        <v>99999</v>
      </c>
      <c r="EN193" s="61">
        <f t="shared" si="174"/>
        <v>99999</v>
      </c>
      <c r="EO193" s="61">
        <f t="shared" si="174"/>
        <v>99999</v>
      </c>
      <c r="EP193" s="61">
        <f t="shared" si="174"/>
        <v>99999</v>
      </c>
      <c r="EQ193" s="61">
        <f t="shared" si="174"/>
        <v>99999</v>
      </c>
      <c r="ER193" s="61">
        <f t="shared" si="174"/>
        <v>99999</v>
      </c>
      <c r="ES193" s="61">
        <f t="shared" si="174"/>
        <v>99999</v>
      </c>
      <c r="ET193" s="61">
        <f t="shared" si="174"/>
        <v>99999</v>
      </c>
      <c r="EU193" s="61">
        <f t="shared" si="174"/>
        <v>99999</v>
      </c>
      <c r="EV193" s="61">
        <f t="shared" si="174"/>
        <v>99999</v>
      </c>
      <c r="EW193" s="61">
        <f t="shared" si="174"/>
        <v>99999</v>
      </c>
      <c r="EX193" s="61">
        <f t="shared" si="174"/>
        <v>99999</v>
      </c>
      <c r="EY193" s="61">
        <f t="shared" si="174"/>
        <v>99999</v>
      </c>
      <c r="EZ193" s="61">
        <f t="shared" si="174"/>
        <v>99999</v>
      </c>
      <c r="FA193" s="61">
        <f t="shared" si="174"/>
        <v>99999</v>
      </c>
      <c r="FB193" s="61">
        <f t="shared" si="174"/>
        <v>99999</v>
      </c>
      <c r="FC193" s="61">
        <f t="shared" si="174"/>
        <v>99999</v>
      </c>
      <c r="FD193" s="61">
        <f t="shared" si="174"/>
        <v>99999</v>
      </c>
      <c r="FE193" s="61">
        <f t="shared" si="174"/>
        <v>99999</v>
      </c>
      <c r="FF193" s="61">
        <f t="shared" si="174"/>
        <v>99999</v>
      </c>
      <c r="FG193" s="61">
        <f t="shared" si="174"/>
        <v>99999</v>
      </c>
      <c r="FH193" s="61">
        <f t="shared" si="174"/>
        <v>99999</v>
      </c>
      <c r="FI193" s="61">
        <f t="shared" si="174"/>
        <v>99999</v>
      </c>
      <c r="FJ193" s="61">
        <f t="shared" si="174"/>
        <v>99999</v>
      </c>
      <c r="FK193" s="61">
        <f t="shared" si="174"/>
        <v>99999</v>
      </c>
      <c r="FL193" s="61">
        <f t="shared" si="174"/>
        <v>99999</v>
      </c>
      <c r="FM193" s="61">
        <f t="shared" si="174"/>
        <v>99999</v>
      </c>
      <c r="FN193" s="61">
        <f t="shared" si="174"/>
        <v>99999</v>
      </c>
      <c r="FO193" s="61">
        <f t="shared" si="174"/>
        <v>99999</v>
      </c>
      <c r="FP193" s="61">
        <f t="shared" si="174"/>
        <v>99999</v>
      </c>
      <c r="FQ193" s="61">
        <f t="shared" si="174"/>
        <v>99999</v>
      </c>
      <c r="FR193" s="61">
        <f t="shared" si="174"/>
        <v>99999</v>
      </c>
      <c r="FS193" s="61">
        <f t="shared" si="174"/>
        <v>99999</v>
      </c>
      <c r="FT193" s="61">
        <f t="shared" si="174"/>
        <v>99999</v>
      </c>
      <c r="FU193" s="61">
        <f t="shared" si="174"/>
        <v>99999</v>
      </c>
      <c r="FV193" s="61">
        <f t="shared" si="174"/>
        <v>99999</v>
      </c>
      <c r="FW193" s="61">
        <f t="shared" si="174"/>
        <v>99999</v>
      </c>
      <c r="FX193" s="61">
        <f t="shared" si="174"/>
        <v>99999</v>
      </c>
      <c r="FY193" s="61">
        <f t="shared" si="174"/>
        <v>99999</v>
      </c>
      <c r="FZ193" s="61">
        <f t="shared" si="174"/>
        <v>99999</v>
      </c>
      <c r="GA193" s="61">
        <f t="shared" si="174"/>
        <v>99999</v>
      </c>
      <c r="GB193" s="61">
        <f t="shared" si="174"/>
        <v>99999</v>
      </c>
      <c r="GC193" s="61">
        <f t="shared" si="174"/>
        <v>99999</v>
      </c>
      <c r="GD193" s="61">
        <f t="shared" si="174"/>
        <v>99999</v>
      </c>
      <c r="GE193" s="61">
        <f t="shared" si="174"/>
        <v>99999</v>
      </c>
      <c r="GF193" s="61">
        <f t="shared" si="174"/>
        <v>99999</v>
      </c>
      <c r="GG193" s="61">
        <f t="shared" si="174"/>
        <v>99999</v>
      </c>
      <c r="GH193" s="61">
        <f t="shared" si="174"/>
        <v>99999</v>
      </c>
      <c r="GI193" s="61">
        <f t="shared" si="174"/>
        <v>99999</v>
      </c>
      <c r="GJ193" s="61">
        <f t="shared" si="174"/>
        <v>99999</v>
      </c>
      <c r="GK193" s="61">
        <f t="shared" si="174"/>
        <v>99999</v>
      </c>
      <c r="GL193" s="61">
        <f t="shared" si="174"/>
        <v>99999</v>
      </c>
      <c r="GM193" s="61">
        <f t="shared" si="174"/>
        <v>99999</v>
      </c>
      <c r="GN193" s="61">
        <f t="shared" si="174"/>
        <v>99999</v>
      </c>
      <c r="GO193" s="61">
        <f t="shared" si="174"/>
        <v>99999</v>
      </c>
      <c r="GP193" s="61">
        <f t="shared" si="174"/>
        <v>99999</v>
      </c>
      <c r="GZ193" s="80"/>
      <c r="IL193" s="146"/>
      <c r="IM193" s="146"/>
      <c r="IN193" s="146"/>
      <c r="IO193" s="146"/>
      <c r="IP193" s="146"/>
      <c r="IQ193" s="146"/>
      <c r="IR193" s="146"/>
      <c r="IS193" s="146"/>
      <c r="IT193" s="146"/>
      <c r="IU193" s="146"/>
      <c r="IV193" s="146"/>
    </row>
    <row r="194" spans="12:256" ht="37" customHeight="1" x14ac:dyDescent="0.15">
      <c r="GZ194" s="80"/>
      <c r="IL194" s="146"/>
      <c r="IM194" s="146"/>
      <c r="IN194" s="146"/>
      <c r="IO194" s="146"/>
      <c r="IP194" s="146"/>
      <c r="IQ194" s="146"/>
      <c r="IR194" s="146"/>
      <c r="IS194" s="146"/>
      <c r="IT194" s="146"/>
      <c r="IU194" s="146"/>
      <c r="IV194" s="146"/>
    </row>
    <row r="195" spans="12:256" x14ac:dyDescent="0.15">
      <c r="GZ195" s="79"/>
      <c r="IL195" s="146"/>
      <c r="IM195" s="146"/>
      <c r="IN195" s="146"/>
      <c r="IO195" s="146"/>
      <c r="IP195" s="146"/>
      <c r="IQ195" s="146"/>
      <c r="IR195" s="146"/>
      <c r="IS195" s="146"/>
      <c r="IT195" s="146"/>
      <c r="IU195" s="146"/>
      <c r="IV195" s="146"/>
    </row>
    <row r="196" spans="12:256" x14ac:dyDescent="0.15">
      <c r="IL196" s="146"/>
      <c r="IM196" s="146"/>
      <c r="IN196" s="146"/>
      <c r="IO196" s="146"/>
      <c r="IP196" s="146"/>
      <c r="IQ196" s="146"/>
      <c r="IR196" s="146"/>
      <c r="IS196" s="146"/>
      <c r="IT196" s="146"/>
      <c r="IU196" s="146"/>
      <c r="IV196" s="146"/>
    </row>
    <row r="197" spans="12:256" x14ac:dyDescent="0.15">
      <c r="IL197" s="146"/>
      <c r="IM197" s="146"/>
      <c r="IN197" s="146"/>
      <c r="IO197" s="146"/>
      <c r="IP197" s="146"/>
      <c r="IQ197" s="146"/>
      <c r="IR197" s="146"/>
      <c r="IS197" s="146"/>
      <c r="IT197" s="146"/>
      <c r="IU197" s="146"/>
      <c r="IV197" s="146"/>
    </row>
    <row r="198" spans="12:256" x14ac:dyDescent="0.15">
      <c r="IL198" s="146"/>
      <c r="IM198" s="146"/>
      <c r="IN198" s="146"/>
      <c r="IO198" s="146"/>
      <c r="IP198" s="146"/>
      <c r="IQ198" s="146"/>
      <c r="IR198" s="146"/>
      <c r="IS198" s="146"/>
      <c r="IT198" s="146"/>
      <c r="IU198" s="146"/>
      <c r="IV198" s="146"/>
    </row>
    <row r="199" spans="12:256" x14ac:dyDescent="0.15">
      <c r="IL199" s="146"/>
      <c r="IM199" s="146"/>
      <c r="IN199" s="146"/>
      <c r="IO199" s="146"/>
      <c r="IP199" s="146"/>
      <c r="IQ199" s="146"/>
      <c r="IR199" s="146"/>
      <c r="IS199" s="146"/>
      <c r="IT199" s="146"/>
      <c r="IU199" s="146"/>
      <c r="IV199" s="146"/>
    </row>
    <row r="200" spans="12:256" x14ac:dyDescent="0.15">
      <c r="IL200" s="146"/>
      <c r="IM200" s="146"/>
      <c r="IN200" s="146"/>
      <c r="IO200" s="146"/>
      <c r="IP200" s="146"/>
      <c r="IQ200" s="146"/>
      <c r="IR200" s="146"/>
      <c r="IS200" s="146"/>
      <c r="IT200" s="146"/>
      <c r="IU200" s="146"/>
      <c r="IV200" s="146"/>
    </row>
    <row r="201" spans="12:256" x14ac:dyDescent="0.15">
      <c r="IL201" s="146"/>
      <c r="IM201" s="146"/>
      <c r="IN201" s="146"/>
      <c r="IO201" s="146"/>
      <c r="IP201" s="146"/>
      <c r="IQ201" s="146"/>
      <c r="IR201" s="146"/>
      <c r="IS201" s="146"/>
      <c r="IT201" s="146"/>
      <c r="IU201" s="146"/>
      <c r="IV201" s="146"/>
    </row>
    <row r="202" spans="12:256" x14ac:dyDescent="0.15">
      <c r="IL202" s="146"/>
      <c r="IM202" s="146"/>
      <c r="IN202" s="146"/>
      <c r="IO202" s="146"/>
      <c r="IP202" s="146"/>
      <c r="IQ202" s="146"/>
      <c r="IR202" s="146"/>
      <c r="IS202" s="146"/>
      <c r="IT202" s="146"/>
      <c r="IU202" s="146"/>
      <c r="IV202" s="146"/>
    </row>
    <row r="203" spans="12:256" x14ac:dyDescent="0.15">
      <c r="IL203" s="146"/>
      <c r="IM203" s="146"/>
      <c r="IN203" s="146"/>
      <c r="IO203" s="146"/>
      <c r="IP203" s="146"/>
      <c r="IQ203" s="146"/>
      <c r="IR203" s="146"/>
      <c r="IS203" s="146"/>
      <c r="IT203" s="146"/>
      <c r="IU203" s="146"/>
      <c r="IV203" s="146"/>
    </row>
    <row r="204" spans="12:256" x14ac:dyDescent="0.15">
      <c r="IL204" s="146"/>
      <c r="IM204" s="146"/>
      <c r="IN204" s="146"/>
      <c r="IO204" s="146"/>
      <c r="IP204" s="146"/>
      <c r="IQ204" s="146"/>
      <c r="IR204" s="146"/>
      <c r="IS204" s="146"/>
      <c r="IT204" s="146"/>
      <c r="IU204" s="146"/>
      <c r="IV204" s="146"/>
    </row>
    <row r="205" spans="12:256" x14ac:dyDescent="0.15">
      <c r="IL205" s="146"/>
      <c r="IM205" s="146"/>
      <c r="IN205" s="146"/>
      <c r="IO205" s="146"/>
      <c r="IP205" s="146"/>
      <c r="IQ205" s="146"/>
      <c r="IR205" s="146"/>
      <c r="IS205" s="146"/>
      <c r="IT205" s="146"/>
      <c r="IU205" s="146"/>
      <c r="IV205" s="146"/>
    </row>
    <row r="206" spans="12:256" x14ac:dyDescent="0.15">
      <c r="IL206" s="146"/>
      <c r="IM206" s="146"/>
      <c r="IN206" s="146"/>
      <c r="IO206" s="146"/>
      <c r="IP206" s="146"/>
      <c r="IQ206" s="146"/>
      <c r="IR206" s="146"/>
      <c r="IS206" s="146"/>
      <c r="IT206" s="146"/>
      <c r="IU206" s="146"/>
      <c r="IV206" s="146"/>
    </row>
    <row r="207" spans="12:256" x14ac:dyDescent="0.15">
      <c r="IL207" s="146"/>
      <c r="IM207" s="146"/>
      <c r="IN207" s="146"/>
      <c r="IO207" s="146"/>
      <c r="IP207" s="146"/>
      <c r="IQ207" s="146"/>
      <c r="IR207" s="146"/>
      <c r="IS207" s="146"/>
      <c r="IT207" s="146"/>
      <c r="IU207" s="146"/>
      <c r="IV207" s="146"/>
    </row>
    <row r="208" spans="12:256" x14ac:dyDescent="0.15">
      <c r="IL208" s="146"/>
      <c r="IM208" s="146"/>
      <c r="IN208" s="146"/>
      <c r="IO208" s="146"/>
      <c r="IP208" s="146"/>
      <c r="IQ208" s="146"/>
      <c r="IR208" s="146"/>
      <c r="IS208" s="146"/>
      <c r="IT208" s="146"/>
      <c r="IU208" s="146"/>
      <c r="IV208" s="146"/>
    </row>
    <row r="209" spans="246:256" x14ac:dyDescent="0.15">
      <c r="IL209" s="146"/>
      <c r="IM209" s="146"/>
      <c r="IN209" s="146"/>
      <c r="IO209" s="146"/>
      <c r="IP209" s="146"/>
      <c r="IQ209" s="146"/>
      <c r="IR209" s="146"/>
      <c r="IS209" s="146"/>
      <c r="IT209" s="146"/>
      <c r="IU209" s="146"/>
      <c r="IV209" s="146"/>
    </row>
    <row r="210" spans="246:256" x14ac:dyDescent="0.15">
      <c r="IL210" s="146"/>
      <c r="IM210" s="146"/>
      <c r="IN210" s="146"/>
      <c r="IO210" s="146"/>
      <c r="IP210" s="146"/>
      <c r="IQ210" s="146"/>
      <c r="IR210" s="146"/>
      <c r="IS210" s="146"/>
      <c r="IT210" s="146"/>
      <c r="IU210" s="146"/>
      <c r="IV210" s="146"/>
    </row>
    <row r="211" spans="246:256" x14ac:dyDescent="0.15">
      <c r="IL211" s="146"/>
      <c r="IM211" s="146"/>
      <c r="IN211" s="146"/>
      <c r="IO211" s="146"/>
      <c r="IP211" s="146"/>
      <c r="IQ211" s="146"/>
      <c r="IR211" s="146"/>
      <c r="IS211" s="146"/>
      <c r="IT211" s="146"/>
      <c r="IU211" s="146"/>
      <c r="IV211" s="146"/>
    </row>
    <row r="212" spans="246:256" x14ac:dyDescent="0.15">
      <c r="IL212" s="146"/>
      <c r="IM212" s="146"/>
      <c r="IN212" s="146"/>
      <c r="IO212" s="146"/>
      <c r="IP212" s="146"/>
      <c r="IQ212" s="146"/>
      <c r="IR212" s="146"/>
      <c r="IS212" s="146"/>
      <c r="IT212" s="146"/>
      <c r="IU212" s="146"/>
      <c r="IV212" s="146"/>
    </row>
    <row r="213" spans="246:256" x14ac:dyDescent="0.15">
      <c r="IL213" s="146"/>
      <c r="IM213" s="146"/>
      <c r="IN213" s="146"/>
      <c r="IO213" s="146"/>
      <c r="IP213" s="146"/>
      <c r="IQ213" s="146"/>
      <c r="IR213" s="146"/>
      <c r="IS213" s="146"/>
      <c r="IT213" s="146"/>
      <c r="IU213" s="146"/>
      <c r="IV213" s="146"/>
    </row>
    <row r="214" spans="246:256" x14ac:dyDescent="0.15">
      <c r="IL214" s="146"/>
      <c r="IM214" s="146"/>
      <c r="IN214" s="146"/>
      <c r="IO214" s="146"/>
      <c r="IP214" s="146"/>
      <c r="IQ214" s="146"/>
      <c r="IR214" s="146"/>
      <c r="IS214" s="146"/>
      <c r="IT214" s="146"/>
      <c r="IU214" s="146"/>
      <c r="IV214" s="146"/>
    </row>
    <row r="215" spans="246:256" x14ac:dyDescent="0.15">
      <c r="IL215" s="146"/>
      <c r="IM215" s="146"/>
      <c r="IN215" s="146"/>
      <c r="IO215" s="146"/>
      <c r="IP215" s="146"/>
      <c r="IQ215" s="146"/>
      <c r="IR215" s="146"/>
      <c r="IS215" s="146"/>
      <c r="IT215" s="146"/>
      <c r="IU215" s="146"/>
      <c r="IV215" s="146"/>
    </row>
    <row r="216" spans="246:256" x14ac:dyDescent="0.15">
      <c r="IL216" s="146"/>
      <c r="IM216" s="146"/>
      <c r="IN216" s="146"/>
      <c r="IO216" s="146"/>
      <c r="IP216" s="146"/>
      <c r="IQ216" s="146"/>
      <c r="IR216" s="146"/>
      <c r="IS216" s="146"/>
      <c r="IT216" s="146"/>
      <c r="IU216" s="146"/>
      <c r="IV216" s="146"/>
    </row>
    <row r="217" spans="246:256" x14ac:dyDescent="0.15">
      <c r="IL217" s="146"/>
      <c r="IM217" s="146"/>
      <c r="IN217" s="146"/>
      <c r="IO217" s="146"/>
      <c r="IP217" s="146"/>
      <c r="IQ217" s="146"/>
      <c r="IR217" s="146"/>
      <c r="IS217" s="146"/>
      <c r="IT217" s="146"/>
      <c r="IU217" s="146"/>
      <c r="IV217" s="146"/>
    </row>
    <row r="218" spans="246:256" x14ac:dyDescent="0.15">
      <c r="IL218" s="146"/>
      <c r="IM218" s="146"/>
      <c r="IN218" s="146"/>
      <c r="IO218" s="146"/>
      <c r="IP218" s="146"/>
      <c r="IQ218" s="146"/>
      <c r="IR218" s="146"/>
      <c r="IS218" s="146"/>
      <c r="IT218" s="146"/>
      <c r="IU218" s="146"/>
      <c r="IV218" s="146"/>
    </row>
    <row r="219" spans="246:256" x14ac:dyDescent="0.15">
      <c r="IL219" s="146"/>
      <c r="IM219" s="146"/>
      <c r="IN219" s="146"/>
      <c r="IO219" s="146"/>
      <c r="IP219" s="146"/>
      <c r="IQ219" s="146"/>
      <c r="IR219" s="146"/>
      <c r="IS219" s="146"/>
      <c r="IT219" s="146"/>
      <c r="IU219" s="146"/>
      <c r="IV219" s="146"/>
    </row>
    <row r="220" spans="246:256" x14ac:dyDescent="0.15">
      <c r="IL220" s="146"/>
      <c r="IM220" s="146"/>
      <c r="IN220" s="146"/>
      <c r="IO220" s="146"/>
      <c r="IP220" s="146"/>
      <c r="IQ220" s="146"/>
      <c r="IR220" s="146"/>
      <c r="IS220" s="146"/>
      <c r="IT220" s="146"/>
      <c r="IU220" s="146"/>
      <c r="IV220" s="146"/>
    </row>
    <row r="221" spans="246:256" x14ac:dyDescent="0.15">
      <c r="IL221" s="146"/>
      <c r="IM221" s="146"/>
      <c r="IN221" s="146"/>
      <c r="IO221" s="146"/>
      <c r="IP221" s="146"/>
      <c r="IQ221" s="146"/>
      <c r="IR221" s="146"/>
      <c r="IS221" s="146"/>
      <c r="IT221" s="146"/>
      <c r="IU221" s="146"/>
      <c r="IV221" s="146"/>
    </row>
    <row r="222" spans="246:256" x14ac:dyDescent="0.15">
      <c r="IL222" s="146"/>
      <c r="IM222" s="146"/>
      <c r="IN222" s="146"/>
      <c r="IO222" s="146"/>
      <c r="IP222" s="146"/>
      <c r="IQ222" s="146"/>
      <c r="IR222" s="146"/>
      <c r="IS222" s="146"/>
      <c r="IT222" s="146"/>
      <c r="IU222" s="146"/>
      <c r="IV222" s="146"/>
    </row>
    <row r="223" spans="246:256" x14ac:dyDescent="0.15">
      <c r="IL223" s="146"/>
      <c r="IM223" s="146"/>
      <c r="IN223" s="146"/>
      <c r="IO223" s="146"/>
      <c r="IP223" s="146"/>
      <c r="IQ223" s="146"/>
      <c r="IR223" s="146"/>
      <c r="IS223" s="146"/>
      <c r="IT223" s="146"/>
      <c r="IU223" s="146"/>
      <c r="IV223" s="146"/>
    </row>
    <row r="224" spans="246:256" x14ac:dyDescent="0.15">
      <c r="IL224" s="146"/>
      <c r="IM224" s="146"/>
      <c r="IN224" s="146"/>
      <c r="IO224" s="146"/>
      <c r="IP224" s="146"/>
      <c r="IQ224" s="146"/>
      <c r="IR224" s="146"/>
      <c r="IS224" s="146"/>
      <c r="IT224" s="146"/>
      <c r="IU224" s="146"/>
      <c r="IV224" s="146"/>
    </row>
    <row r="225" spans="246:256" x14ac:dyDescent="0.15">
      <c r="IL225" s="146"/>
      <c r="IM225" s="146"/>
      <c r="IN225" s="146"/>
      <c r="IO225" s="146"/>
      <c r="IP225" s="146"/>
      <c r="IQ225" s="146"/>
      <c r="IR225" s="146"/>
      <c r="IS225" s="146"/>
      <c r="IT225" s="146"/>
      <c r="IU225" s="146"/>
      <c r="IV225" s="146"/>
    </row>
    <row r="226" spans="246:256" x14ac:dyDescent="0.15">
      <c r="IL226" s="146"/>
      <c r="IM226" s="146"/>
      <c r="IN226" s="146"/>
      <c r="IO226" s="146"/>
      <c r="IP226" s="146"/>
      <c r="IQ226" s="146"/>
      <c r="IR226" s="146"/>
      <c r="IS226" s="146"/>
      <c r="IT226" s="146"/>
      <c r="IU226" s="146"/>
      <c r="IV226" s="146"/>
    </row>
    <row r="227" spans="246:256" x14ac:dyDescent="0.15">
      <c r="IL227" s="146"/>
      <c r="IM227" s="146"/>
      <c r="IN227" s="146"/>
      <c r="IO227" s="146"/>
      <c r="IP227" s="146"/>
      <c r="IQ227" s="146"/>
      <c r="IR227" s="146"/>
      <c r="IS227" s="146"/>
      <c r="IT227" s="146"/>
      <c r="IU227" s="146"/>
      <c r="IV227" s="146"/>
    </row>
    <row r="228" spans="246:256" x14ac:dyDescent="0.15">
      <c r="IL228" s="146"/>
      <c r="IM228" s="146"/>
      <c r="IN228" s="146"/>
      <c r="IO228" s="146"/>
      <c r="IP228" s="146"/>
      <c r="IQ228" s="146"/>
      <c r="IR228" s="146"/>
      <c r="IS228" s="146"/>
      <c r="IT228" s="146"/>
      <c r="IU228" s="146"/>
      <c r="IV228" s="146"/>
    </row>
    <row r="229" spans="246:256" x14ac:dyDescent="0.15">
      <c r="IL229" s="146"/>
      <c r="IM229" s="146"/>
      <c r="IN229" s="146"/>
      <c r="IO229" s="146"/>
      <c r="IP229" s="146"/>
      <c r="IQ229" s="146"/>
      <c r="IR229" s="146"/>
      <c r="IS229" s="146"/>
      <c r="IT229" s="146"/>
      <c r="IU229" s="146"/>
      <c r="IV229" s="146"/>
    </row>
    <row r="230" spans="246:256" x14ac:dyDescent="0.15">
      <c r="IL230" s="146"/>
      <c r="IM230" s="146"/>
      <c r="IN230" s="146"/>
      <c r="IO230" s="146"/>
      <c r="IP230" s="146"/>
      <c r="IQ230" s="146"/>
      <c r="IR230" s="146"/>
      <c r="IS230" s="146"/>
      <c r="IT230" s="146"/>
      <c r="IU230" s="146"/>
      <c r="IV230" s="146"/>
    </row>
    <row r="231" spans="246:256" x14ac:dyDescent="0.15">
      <c r="IL231" s="146"/>
      <c r="IM231" s="146"/>
      <c r="IN231" s="146"/>
      <c r="IO231" s="146"/>
      <c r="IP231" s="146"/>
      <c r="IQ231" s="146"/>
      <c r="IR231" s="146"/>
      <c r="IS231" s="146"/>
      <c r="IT231" s="146"/>
      <c r="IU231" s="146"/>
      <c r="IV231" s="146"/>
    </row>
    <row r="232" spans="246:256" x14ac:dyDescent="0.15">
      <c r="IL232" s="146"/>
      <c r="IM232" s="146"/>
      <c r="IN232" s="146"/>
      <c r="IO232" s="146"/>
      <c r="IP232" s="146"/>
      <c r="IQ232" s="146"/>
      <c r="IR232" s="146"/>
      <c r="IS232" s="146"/>
      <c r="IT232" s="146"/>
      <c r="IU232" s="146"/>
      <c r="IV232" s="146"/>
    </row>
    <row r="233" spans="246:256" x14ac:dyDescent="0.15">
      <c r="IL233" s="146"/>
      <c r="IM233" s="146"/>
      <c r="IN233" s="146"/>
      <c r="IO233" s="146"/>
      <c r="IP233" s="146"/>
      <c r="IQ233" s="146"/>
      <c r="IR233" s="146"/>
      <c r="IS233" s="146"/>
      <c r="IT233" s="146"/>
      <c r="IU233" s="146"/>
      <c r="IV233" s="146"/>
    </row>
    <row r="234" spans="246:256" x14ac:dyDescent="0.15">
      <c r="IL234" s="146"/>
      <c r="IM234" s="146"/>
      <c r="IN234" s="146"/>
      <c r="IO234" s="146"/>
      <c r="IP234" s="146"/>
      <c r="IQ234" s="146"/>
      <c r="IR234" s="146"/>
      <c r="IS234" s="146"/>
      <c r="IT234" s="146"/>
      <c r="IU234" s="146"/>
      <c r="IV234" s="146"/>
    </row>
    <row r="235" spans="246:256" x14ac:dyDescent="0.15">
      <c r="IL235" s="146"/>
      <c r="IM235" s="146"/>
      <c r="IN235" s="146"/>
      <c r="IO235" s="146"/>
      <c r="IP235" s="146"/>
      <c r="IQ235" s="146"/>
      <c r="IR235" s="146"/>
      <c r="IS235" s="146"/>
      <c r="IT235" s="146"/>
      <c r="IU235" s="146"/>
      <c r="IV235" s="146"/>
    </row>
    <row r="236" spans="246:256" x14ac:dyDescent="0.15">
      <c r="IL236" s="146"/>
      <c r="IM236" s="146"/>
      <c r="IN236" s="146"/>
      <c r="IO236" s="146"/>
      <c r="IP236" s="146"/>
      <c r="IQ236" s="146"/>
      <c r="IR236" s="146"/>
      <c r="IS236" s="146"/>
      <c r="IT236" s="146"/>
      <c r="IU236" s="146"/>
      <c r="IV236" s="146"/>
    </row>
    <row r="237" spans="246:256" x14ac:dyDescent="0.15">
      <c r="IL237" s="146"/>
      <c r="IM237" s="146"/>
      <c r="IN237" s="146"/>
      <c r="IO237" s="146"/>
      <c r="IP237" s="146"/>
      <c r="IQ237" s="146"/>
      <c r="IR237" s="146"/>
      <c r="IS237" s="146"/>
      <c r="IT237" s="146"/>
      <c r="IU237" s="146"/>
      <c r="IV237" s="146"/>
    </row>
    <row r="238" spans="246:256" x14ac:dyDescent="0.15">
      <c r="IL238" s="146"/>
      <c r="IM238" s="146"/>
      <c r="IN238" s="146"/>
      <c r="IO238" s="146"/>
      <c r="IP238" s="146"/>
      <c r="IQ238" s="146"/>
      <c r="IR238" s="146"/>
      <c r="IS238" s="146"/>
      <c r="IT238" s="146"/>
      <c r="IU238" s="146"/>
      <c r="IV238" s="146"/>
    </row>
    <row r="239" spans="246:256" x14ac:dyDescent="0.15">
      <c r="IL239" s="146"/>
      <c r="IM239" s="146"/>
      <c r="IN239" s="146"/>
      <c r="IO239" s="146"/>
      <c r="IP239" s="146"/>
      <c r="IQ239" s="146"/>
      <c r="IR239" s="146"/>
      <c r="IS239" s="146"/>
      <c r="IT239" s="146"/>
      <c r="IU239" s="146"/>
      <c r="IV239" s="146"/>
    </row>
    <row r="240" spans="246:256" x14ac:dyDescent="0.15">
      <c r="IL240" s="146"/>
      <c r="IM240" s="146"/>
      <c r="IN240" s="146"/>
      <c r="IO240" s="146"/>
      <c r="IP240" s="146"/>
      <c r="IQ240" s="146"/>
      <c r="IR240" s="146"/>
      <c r="IS240" s="146"/>
      <c r="IT240" s="146"/>
      <c r="IU240" s="146"/>
      <c r="IV240" s="146"/>
    </row>
    <row r="241" spans="246:256" x14ac:dyDescent="0.15">
      <c r="IL241" s="146"/>
      <c r="IM241" s="146"/>
      <c r="IN241" s="146"/>
      <c r="IO241" s="146"/>
      <c r="IP241" s="146"/>
      <c r="IQ241" s="146"/>
      <c r="IR241" s="146"/>
      <c r="IS241" s="146"/>
      <c r="IT241" s="146"/>
      <c r="IU241" s="146"/>
      <c r="IV241" s="146"/>
    </row>
    <row r="242" spans="246:256" x14ac:dyDescent="0.15">
      <c r="IL242" s="146"/>
      <c r="IM242" s="146"/>
      <c r="IN242" s="146"/>
      <c r="IO242" s="146"/>
      <c r="IP242" s="146"/>
      <c r="IQ242" s="146"/>
      <c r="IR242" s="146"/>
      <c r="IS242" s="146"/>
      <c r="IT242" s="146"/>
      <c r="IU242" s="146"/>
      <c r="IV242" s="146"/>
    </row>
    <row r="243" spans="246:256" x14ac:dyDescent="0.15">
      <c r="IL243" s="146"/>
      <c r="IM243" s="146"/>
      <c r="IN243" s="146"/>
      <c r="IO243" s="146"/>
      <c r="IP243" s="146"/>
      <c r="IQ243" s="146"/>
      <c r="IR243" s="146"/>
      <c r="IS243" s="146"/>
      <c r="IT243" s="146"/>
      <c r="IU243" s="146"/>
      <c r="IV243" s="146"/>
    </row>
    <row r="244" spans="246:256" x14ac:dyDescent="0.15">
      <c r="IL244" s="146"/>
      <c r="IM244" s="146"/>
      <c r="IN244" s="146"/>
      <c r="IO244" s="146"/>
      <c r="IP244" s="146"/>
      <c r="IQ244" s="146"/>
      <c r="IR244" s="146"/>
      <c r="IS244" s="146"/>
      <c r="IT244" s="146"/>
      <c r="IU244" s="146"/>
      <c r="IV244" s="146"/>
    </row>
    <row r="245" spans="246:256" x14ac:dyDescent="0.15">
      <c r="IL245" s="146"/>
      <c r="IM245" s="146"/>
      <c r="IN245" s="146"/>
      <c r="IO245" s="146"/>
      <c r="IP245" s="146"/>
      <c r="IQ245" s="146"/>
      <c r="IR245" s="146"/>
      <c r="IS245" s="146"/>
      <c r="IT245" s="146"/>
      <c r="IU245" s="146"/>
      <c r="IV245" s="146"/>
    </row>
    <row r="246" spans="246:256" x14ac:dyDescent="0.15">
      <c r="IL246" s="146"/>
      <c r="IM246" s="146"/>
      <c r="IN246" s="146"/>
      <c r="IO246" s="146"/>
      <c r="IP246" s="146"/>
      <c r="IQ246" s="146"/>
      <c r="IR246" s="146"/>
      <c r="IS246" s="146"/>
      <c r="IT246" s="146"/>
      <c r="IU246" s="146"/>
      <c r="IV246" s="146"/>
    </row>
    <row r="247" spans="246:256" x14ac:dyDescent="0.15">
      <c r="IL247" s="146"/>
      <c r="IM247" s="146"/>
      <c r="IN247" s="146"/>
      <c r="IO247" s="146"/>
      <c r="IP247" s="146"/>
      <c r="IQ247" s="146"/>
      <c r="IR247" s="146"/>
      <c r="IS247" s="146"/>
      <c r="IT247" s="146"/>
      <c r="IU247" s="146"/>
      <c r="IV247" s="146"/>
    </row>
    <row r="248" spans="246:256" x14ac:dyDescent="0.15">
      <c r="IL248" s="146"/>
      <c r="IM248" s="146"/>
      <c r="IN248" s="146"/>
      <c r="IO248" s="146"/>
      <c r="IP248" s="146"/>
      <c r="IQ248" s="146"/>
      <c r="IR248" s="146"/>
      <c r="IS248" s="146"/>
      <c r="IT248" s="146"/>
      <c r="IU248" s="146"/>
      <c r="IV248" s="146"/>
    </row>
    <row r="249" spans="246:256" x14ac:dyDescent="0.15">
      <c r="IL249" s="146"/>
      <c r="IM249" s="146"/>
      <c r="IN249" s="146"/>
      <c r="IO249" s="146"/>
      <c r="IP249" s="146"/>
      <c r="IQ249" s="146"/>
      <c r="IR249" s="146"/>
      <c r="IS249" s="146"/>
      <c r="IT249" s="146"/>
      <c r="IU249" s="146"/>
      <c r="IV249" s="146"/>
    </row>
    <row r="250" spans="246:256" x14ac:dyDescent="0.15">
      <c r="IL250" s="146"/>
      <c r="IM250" s="146"/>
      <c r="IN250" s="146"/>
      <c r="IO250" s="146"/>
      <c r="IP250" s="146"/>
      <c r="IQ250" s="146"/>
      <c r="IR250" s="146"/>
      <c r="IS250" s="146"/>
      <c r="IT250" s="146"/>
      <c r="IU250" s="146"/>
      <c r="IV250" s="146"/>
    </row>
    <row r="251" spans="246:256" x14ac:dyDescent="0.15">
      <c r="IL251" s="146"/>
      <c r="IM251" s="146"/>
      <c r="IN251" s="146"/>
      <c r="IO251" s="146"/>
      <c r="IP251" s="146"/>
      <c r="IQ251" s="146"/>
      <c r="IR251" s="146"/>
      <c r="IS251" s="146"/>
      <c r="IT251" s="146"/>
      <c r="IU251" s="146"/>
      <c r="IV251" s="146"/>
    </row>
    <row r="252" spans="246:256" x14ac:dyDescent="0.15">
      <c r="IL252" s="146"/>
      <c r="IM252" s="146"/>
      <c r="IN252" s="146"/>
      <c r="IO252" s="146"/>
      <c r="IP252" s="146"/>
      <c r="IQ252" s="146"/>
      <c r="IR252" s="146"/>
      <c r="IS252" s="146"/>
      <c r="IT252" s="146"/>
      <c r="IU252" s="146"/>
      <c r="IV252" s="146"/>
    </row>
    <row r="253" spans="246:256" x14ac:dyDescent="0.15">
      <c r="IL253" s="146"/>
      <c r="IM253" s="146"/>
      <c r="IN253" s="146"/>
      <c r="IO253" s="146"/>
      <c r="IP253" s="146"/>
      <c r="IQ253" s="146"/>
      <c r="IR253" s="146"/>
      <c r="IS253" s="146"/>
      <c r="IT253" s="146"/>
      <c r="IU253" s="146"/>
      <c r="IV253" s="146"/>
    </row>
    <row r="254" spans="246:256" x14ac:dyDescent="0.15">
      <c r="IL254" s="146"/>
      <c r="IM254" s="146"/>
      <c r="IN254" s="146"/>
      <c r="IO254" s="146"/>
      <c r="IP254" s="146"/>
      <c r="IQ254" s="146"/>
      <c r="IR254" s="146"/>
      <c r="IS254" s="146"/>
      <c r="IT254" s="146"/>
      <c r="IU254" s="146"/>
      <c r="IV254" s="146"/>
    </row>
    <row r="255" spans="246:256" x14ac:dyDescent="0.15">
      <c r="IL255" s="146"/>
      <c r="IM255" s="146"/>
      <c r="IN255" s="146"/>
      <c r="IO255" s="146"/>
      <c r="IP255" s="146"/>
      <c r="IQ255" s="146"/>
      <c r="IR255" s="146"/>
      <c r="IS255" s="146"/>
      <c r="IT255" s="146"/>
      <c r="IU255" s="146"/>
      <c r="IV255" s="146"/>
    </row>
    <row r="256" spans="246:256" x14ac:dyDescent="0.15">
      <c r="IL256" s="146"/>
      <c r="IM256" s="146"/>
      <c r="IN256" s="146"/>
      <c r="IO256" s="146"/>
      <c r="IP256" s="146"/>
      <c r="IQ256" s="146"/>
      <c r="IR256" s="146"/>
      <c r="IS256" s="146"/>
      <c r="IT256" s="146"/>
      <c r="IU256" s="146"/>
      <c r="IV256" s="146"/>
    </row>
    <row r="257" spans="246:256" x14ac:dyDescent="0.15">
      <c r="IL257" s="146"/>
      <c r="IM257" s="146"/>
      <c r="IN257" s="146"/>
      <c r="IO257" s="146"/>
      <c r="IP257" s="146"/>
      <c r="IQ257" s="146"/>
      <c r="IR257" s="146"/>
      <c r="IS257" s="146"/>
      <c r="IT257" s="146"/>
      <c r="IU257" s="146"/>
      <c r="IV257" s="146"/>
    </row>
    <row r="258" spans="246:256" x14ac:dyDescent="0.15">
      <c r="IL258" s="146"/>
      <c r="IM258" s="146"/>
      <c r="IN258" s="146"/>
      <c r="IO258" s="146"/>
      <c r="IP258" s="146"/>
      <c r="IQ258" s="146"/>
      <c r="IR258" s="146"/>
      <c r="IS258" s="146"/>
      <c r="IT258" s="146"/>
      <c r="IU258" s="146"/>
      <c r="IV258" s="146"/>
    </row>
    <row r="259" spans="246:256" x14ac:dyDescent="0.15">
      <c r="IL259" s="146"/>
      <c r="IM259" s="146"/>
      <c r="IN259" s="146"/>
      <c r="IO259" s="146"/>
      <c r="IP259" s="146"/>
      <c r="IQ259" s="146"/>
      <c r="IR259" s="146"/>
      <c r="IS259" s="146"/>
      <c r="IT259" s="146"/>
      <c r="IU259" s="146"/>
      <c r="IV259" s="146"/>
    </row>
    <row r="260" spans="246:256" x14ac:dyDescent="0.15">
      <c r="IL260" s="146"/>
      <c r="IM260" s="146"/>
      <c r="IN260" s="146"/>
      <c r="IO260" s="146"/>
      <c r="IP260" s="146"/>
      <c r="IQ260" s="146"/>
      <c r="IR260" s="146"/>
      <c r="IS260" s="146"/>
      <c r="IT260" s="146"/>
      <c r="IU260" s="146"/>
      <c r="IV260" s="146"/>
    </row>
    <row r="261" spans="246:256" x14ac:dyDescent="0.15">
      <c r="IL261" s="146"/>
      <c r="IM261" s="146"/>
      <c r="IN261" s="146"/>
      <c r="IO261" s="146"/>
      <c r="IP261" s="146"/>
      <c r="IQ261" s="146"/>
      <c r="IR261" s="146"/>
      <c r="IS261" s="146"/>
      <c r="IT261" s="146"/>
      <c r="IU261" s="146"/>
      <c r="IV261" s="146"/>
    </row>
    <row r="262" spans="246:256" x14ac:dyDescent="0.15">
      <c r="IL262" s="146"/>
      <c r="IM262" s="146"/>
      <c r="IN262" s="146"/>
      <c r="IO262" s="146"/>
      <c r="IP262" s="146"/>
      <c r="IQ262" s="146"/>
      <c r="IR262" s="146"/>
      <c r="IS262" s="146"/>
      <c r="IT262" s="146"/>
      <c r="IU262" s="146"/>
      <c r="IV262" s="146"/>
    </row>
    <row r="263" spans="246:256" x14ac:dyDescent="0.15">
      <c r="IL263" s="146"/>
      <c r="IM263" s="146"/>
      <c r="IN263" s="146"/>
      <c r="IO263" s="146"/>
      <c r="IP263" s="146"/>
      <c r="IQ263" s="146"/>
      <c r="IR263" s="146"/>
      <c r="IS263" s="146"/>
      <c r="IT263" s="146"/>
      <c r="IU263" s="146"/>
      <c r="IV263" s="146"/>
    </row>
    <row r="264" spans="246:256" x14ac:dyDescent="0.15">
      <c r="IL264" s="146"/>
      <c r="IM264" s="146"/>
      <c r="IN264" s="146"/>
      <c r="IO264" s="146"/>
      <c r="IP264" s="146"/>
      <c r="IQ264" s="146"/>
      <c r="IR264" s="146"/>
      <c r="IS264" s="146"/>
      <c r="IT264" s="146"/>
      <c r="IU264" s="146"/>
      <c r="IV264" s="146"/>
    </row>
    <row r="265" spans="246:256" x14ac:dyDescent="0.15">
      <c r="IL265" s="146"/>
      <c r="IM265" s="146"/>
      <c r="IN265" s="146"/>
      <c r="IO265" s="146"/>
      <c r="IP265" s="146"/>
      <c r="IQ265" s="146"/>
      <c r="IR265" s="146"/>
      <c r="IS265" s="146"/>
      <c r="IT265" s="146"/>
      <c r="IU265" s="146"/>
      <c r="IV265" s="146"/>
    </row>
    <row r="266" spans="246:256" x14ac:dyDescent="0.15">
      <c r="IL266" s="146"/>
      <c r="IM266" s="146"/>
      <c r="IN266" s="146"/>
      <c r="IO266" s="146"/>
      <c r="IP266" s="146"/>
      <c r="IQ266" s="146"/>
      <c r="IR266" s="146"/>
      <c r="IS266" s="146"/>
      <c r="IT266" s="146"/>
      <c r="IU266" s="146"/>
      <c r="IV266" s="146"/>
    </row>
    <row r="267" spans="246:256" x14ac:dyDescent="0.15">
      <c r="IL267" s="146"/>
      <c r="IM267" s="146"/>
      <c r="IN267" s="146"/>
      <c r="IO267" s="146"/>
      <c r="IP267" s="146"/>
      <c r="IQ267" s="146"/>
      <c r="IR267" s="146"/>
      <c r="IS267" s="146"/>
      <c r="IT267" s="146"/>
      <c r="IU267" s="146"/>
      <c r="IV267" s="146"/>
    </row>
    <row r="268" spans="246:256" x14ac:dyDescent="0.15">
      <c r="IL268" s="146"/>
      <c r="IM268" s="146"/>
      <c r="IN268" s="146"/>
      <c r="IO268" s="146"/>
      <c r="IP268" s="146"/>
      <c r="IQ268" s="146"/>
      <c r="IR268" s="146"/>
      <c r="IS268" s="146"/>
      <c r="IT268" s="146"/>
      <c r="IU268" s="146"/>
      <c r="IV268" s="146"/>
    </row>
    <row r="269" spans="246:256" x14ac:dyDescent="0.15">
      <c r="IL269" s="146"/>
      <c r="IM269" s="146"/>
      <c r="IN269" s="146"/>
      <c r="IO269" s="146"/>
      <c r="IP269" s="146"/>
      <c r="IQ269" s="146"/>
      <c r="IR269" s="146"/>
      <c r="IS269" s="146"/>
      <c r="IT269" s="146"/>
      <c r="IU269" s="146"/>
      <c r="IV269" s="146"/>
    </row>
    <row r="270" spans="246:256" x14ac:dyDescent="0.15">
      <c r="IL270" s="146"/>
      <c r="IM270" s="146"/>
      <c r="IN270" s="146"/>
      <c r="IO270" s="146"/>
      <c r="IP270" s="146"/>
      <c r="IQ270" s="146"/>
      <c r="IR270" s="146"/>
      <c r="IS270" s="146"/>
      <c r="IT270" s="146"/>
      <c r="IU270" s="146"/>
      <c r="IV270" s="146"/>
    </row>
    <row r="271" spans="246:256" x14ac:dyDescent="0.15">
      <c r="IL271" s="146"/>
      <c r="IM271" s="146"/>
      <c r="IN271" s="146"/>
      <c r="IO271" s="146"/>
      <c r="IP271" s="146"/>
      <c r="IQ271" s="146"/>
      <c r="IR271" s="146"/>
      <c r="IS271" s="146"/>
      <c r="IT271" s="146"/>
      <c r="IU271" s="146"/>
      <c r="IV271" s="146"/>
    </row>
    <row r="272" spans="246:256" x14ac:dyDescent="0.15">
      <c r="IL272" s="146"/>
      <c r="IM272" s="146"/>
      <c r="IN272" s="146"/>
      <c r="IO272" s="146"/>
      <c r="IP272" s="146"/>
      <c r="IQ272" s="146"/>
      <c r="IR272" s="146"/>
      <c r="IS272" s="146"/>
      <c r="IT272" s="146"/>
      <c r="IU272" s="146"/>
      <c r="IV272" s="146"/>
    </row>
  </sheetData>
  <mergeCells count="36">
    <mergeCell ref="C1:J1"/>
    <mergeCell ref="R2:W2"/>
    <mergeCell ref="Y2:AA2"/>
    <mergeCell ref="IF4:IJ4"/>
    <mergeCell ref="IK4:IN4"/>
    <mergeCell ref="GX4:GZ4"/>
    <mergeCell ref="GT3:GU3"/>
    <mergeCell ref="GX2:GZ2"/>
    <mergeCell ref="HD2:HG2"/>
    <mergeCell ref="GX3:GZ3"/>
    <mergeCell ref="HV2:HW2"/>
    <mergeCell ref="GP4:GS4"/>
    <mergeCell ref="GN4:GO4"/>
    <mergeCell ref="IK3:IN3"/>
    <mergeCell ref="IG2:IJ2"/>
    <mergeCell ref="HV1:HW1"/>
    <mergeCell ref="A2:A3"/>
    <mergeCell ref="E2:F2"/>
    <mergeCell ref="C3:F4"/>
    <mergeCell ref="M2:O2"/>
    <mergeCell ref="P2:Q2"/>
    <mergeCell ref="GX1:GZ1"/>
    <mergeCell ref="HI1:HP1"/>
    <mergeCell ref="HD1:HG1"/>
    <mergeCell ref="HT1:HU1"/>
    <mergeCell ref="HI2:HP2"/>
    <mergeCell ref="HS7:HS8"/>
    <mergeCell ref="AB2:AC2"/>
    <mergeCell ref="IS4:IV4"/>
    <mergeCell ref="IO3:IV3"/>
    <mergeCell ref="IO4:IR4"/>
    <mergeCell ref="HD3:HG3"/>
    <mergeCell ref="HD4:HG4"/>
    <mergeCell ref="IG3:IJ3"/>
    <mergeCell ref="IQ2:IT2"/>
    <mergeCell ref="AD2:AF2"/>
  </mergeCells>
  <phoneticPr fontId="3" type="noConversion"/>
  <printOptions gridLines="1"/>
  <pageMargins left="0.7" right="0.7" top="0.75" bottom="0.75" header="0.3" footer="0.3"/>
  <pageSetup scale="56" orientation="landscape" horizontalDpi="4294967292" verticalDpi="4294967292"/>
  <headerFooter alignWithMargins="0"/>
  <ignoredErrors>
    <ignoredError sqref="IZ15:IZ190"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1036" r:id="rId3" name="Spinner 12">
              <controlPr defaultSize="0" autoPict="0">
                <anchor moveWithCells="1" sizeWithCells="1">
                  <from>
                    <xdr:col>230</xdr:col>
                    <xdr:colOff>12700</xdr:colOff>
                    <xdr:row>2</xdr:row>
                    <xdr:rowOff>0</xdr:rowOff>
                  </from>
                  <to>
                    <xdr:col>231</xdr:col>
                    <xdr:colOff>12700</xdr:colOff>
                    <xdr:row>3</xdr:row>
                    <xdr:rowOff>12700</xdr:rowOff>
                  </to>
                </anchor>
              </controlPr>
            </control>
          </mc:Choice>
        </mc:AlternateContent>
        <mc:AlternateContent xmlns:mc="http://schemas.openxmlformats.org/markup-compatibility/2006">
          <mc:Choice Requires="x14">
            <control shapeId="1060" r:id="rId4" name="Spinner 36">
              <controlPr defaultSize="0" autoPict="0">
                <anchor moveWithCells="1" sizeWithCells="1">
                  <from>
                    <xdr:col>204</xdr:col>
                    <xdr:colOff>63500</xdr:colOff>
                    <xdr:row>2</xdr:row>
                    <xdr:rowOff>203200</xdr:rowOff>
                  </from>
                  <to>
                    <xdr:col>204</xdr:col>
                    <xdr:colOff>1092200</xdr:colOff>
                    <xdr:row>2</xdr:row>
                    <xdr:rowOff>1066800</xdr:rowOff>
                  </to>
                </anchor>
              </controlPr>
            </control>
          </mc:Choice>
        </mc:AlternateContent>
        <mc:AlternateContent xmlns:mc="http://schemas.openxmlformats.org/markup-compatibility/2006">
          <mc:Choice Requires="x14">
            <control shapeId="1063" r:id="rId5" name="Spinner 39">
              <controlPr defaultSize="0" autoPict="0">
                <anchor moveWithCells="1" sizeWithCells="1">
                  <from>
                    <xdr:col>229</xdr:col>
                    <xdr:colOff>571500</xdr:colOff>
                    <xdr:row>1</xdr:row>
                    <xdr:rowOff>1333500</xdr:rowOff>
                  </from>
                  <to>
                    <xdr:col>231</xdr:col>
                    <xdr:colOff>38100</xdr:colOff>
                    <xdr:row>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995A-33AC-234B-9DD6-350EB523364C}">
  <dimension ref="A1:AK41"/>
  <sheetViews>
    <sheetView topLeftCell="D1" workbookViewId="0">
      <selection activeCell="H26" sqref="H26"/>
    </sheetView>
  </sheetViews>
  <sheetFormatPr baseColWidth="10" defaultRowHeight="13" x14ac:dyDescent="0.15"/>
  <cols>
    <col min="1" max="1" width="12.6640625" customWidth="1"/>
  </cols>
  <sheetData>
    <row r="1" spans="1:37" x14ac:dyDescent="0.15">
      <c r="A1" s="537" t="s">
        <v>253</v>
      </c>
      <c r="B1" s="538"/>
      <c r="C1" s="537" t="s">
        <v>254</v>
      </c>
      <c r="D1" s="538"/>
      <c r="E1" s="7">
        <f>+TCP!N5</f>
        <v>1</v>
      </c>
      <c r="F1" s="7">
        <f>+TCP!O5</f>
        <v>2</v>
      </c>
      <c r="G1" s="7">
        <f>+TCP!P5</f>
        <v>3</v>
      </c>
      <c r="H1" s="7">
        <f>+TCP!Q5</f>
        <v>4</v>
      </c>
      <c r="I1" s="7">
        <f>+TCP!R5</f>
        <v>5</v>
      </c>
      <c r="J1" s="7">
        <f>+TCP!S5</f>
        <v>6</v>
      </c>
      <c r="K1" s="7">
        <f>+TCP!T5</f>
        <v>7</v>
      </c>
      <c r="L1" s="7">
        <f>+TCP!U5</f>
        <v>8</v>
      </c>
      <c r="M1" s="7">
        <f>+TCP!V5</f>
        <v>9</v>
      </c>
      <c r="N1" s="7">
        <f>+TCP!W5</f>
        <v>10</v>
      </c>
      <c r="O1" s="7">
        <f>+TCP!X5</f>
        <v>11</v>
      </c>
      <c r="P1" s="7">
        <f>+TCP!Y5</f>
        <v>12</v>
      </c>
      <c r="Q1" s="7">
        <f>+TCP!Z5</f>
        <v>13</v>
      </c>
      <c r="R1" s="7">
        <f>+TCP!AA5</f>
        <v>14</v>
      </c>
      <c r="S1" s="7">
        <f>+TCP!AB5</f>
        <v>15</v>
      </c>
      <c r="T1" s="7">
        <f>+TCP!AC5</f>
        <v>16</v>
      </c>
      <c r="U1" s="7">
        <f>+TCP!AD5</f>
        <v>17</v>
      </c>
      <c r="V1" s="7">
        <f>+TCP!AE5</f>
        <v>18</v>
      </c>
      <c r="W1" s="7">
        <f>+TCP!AF5</f>
        <v>19</v>
      </c>
      <c r="X1" s="7">
        <f>+TCP!AG5</f>
        <v>20</v>
      </c>
      <c r="Y1" s="7">
        <f>+TCP!AH5</f>
        <v>21</v>
      </c>
      <c r="Z1" s="7">
        <f>+TCP!AI5</f>
        <v>22</v>
      </c>
      <c r="AA1" s="7">
        <f>+TCP!AJ5</f>
        <v>23</v>
      </c>
      <c r="AB1" s="7">
        <f>+TCP!AK5</f>
        <v>24</v>
      </c>
      <c r="AC1" s="7">
        <f>+TCP!AL5</f>
        <v>25</v>
      </c>
      <c r="AD1" s="7">
        <f>+TCP!AM5</f>
        <v>26</v>
      </c>
      <c r="AE1" s="7">
        <f>+TCP!AN5</f>
        <v>27</v>
      </c>
      <c r="AF1" s="7">
        <f>+TCP!AO5</f>
        <v>28</v>
      </c>
      <c r="AG1" s="7">
        <f>+TCP!AP5</f>
        <v>29</v>
      </c>
      <c r="AH1" s="7">
        <f>+TCP!AQ5</f>
        <v>30</v>
      </c>
      <c r="AI1" s="7">
        <f>+TCP!AR5</f>
        <v>31</v>
      </c>
      <c r="AJ1" s="7">
        <f>+TCP!AS5</f>
        <v>32</v>
      </c>
      <c r="AK1" s="319"/>
    </row>
    <row r="2" spans="1:37" x14ac:dyDescent="0.15">
      <c r="A2" s="1">
        <v>15</v>
      </c>
      <c r="B2" s="319">
        <v>0.66</v>
      </c>
      <c r="C2" s="431">
        <v>1</v>
      </c>
      <c r="D2" s="432">
        <f>+E2</f>
        <v>2.04</v>
      </c>
      <c r="E2" s="319">
        <f>+TCP!N6</f>
        <v>2.04</v>
      </c>
      <c r="F2" s="319">
        <f>+TCP!O6</f>
        <v>3.22</v>
      </c>
      <c r="G2" s="319">
        <f>+TCP!P6</f>
        <v>3.9</v>
      </c>
      <c r="H2" s="319">
        <f>+TCP!Q6</f>
        <v>5.14</v>
      </c>
      <c r="I2" s="319">
        <f>+TCP!R6</f>
        <v>4.6399999999999997</v>
      </c>
      <c r="J2" s="319">
        <f>+TCP!S6</f>
        <v>20.12</v>
      </c>
      <c r="K2" s="319">
        <f>+TCP!T6</f>
        <v>1.8</v>
      </c>
      <c r="L2" s="319">
        <f>+TCP!U6</f>
        <v>4.53</v>
      </c>
      <c r="M2" s="319">
        <f>+TCP!V6</f>
        <v>5.07</v>
      </c>
      <c r="N2" s="319">
        <f>+TCP!W6</f>
        <v>4.91</v>
      </c>
      <c r="O2" s="319">
        <f>+TCP!X6</f>
        <v>3.56</v>
      </c>
      <c r="P2" s="319">
        <f>+TCP!Y6</f>
        <v>4.59</v>
      </c>
      <c r="Q2" s="319">
        <f>+TCP!Z6</f>
        <v>4.7300000000000004</v>
      </c>
      <c r="R2" s="319">
        <f>+TCP!AA6</f>
        <v>3.68</v>
      </c>
      <c r="S2" s="319">
        <f>+TCP!AB6</f>
        <v>0.66</v>
      </c>
      <c r="T2" s="319">
        <f>+TCP!AC6</f>
        <v>18.54</v>
      </c>
      <c r="U2" s="319">
        <f>+TCP!AD6</f>
        <v>21.83</v>
      </c>
      <c r="V2" s="319">
        <f>+TCP!AE6</f>
        <v>18.23</v>
      </c>
      <c r="W2" s="319">
        <f>+TCP!AF6</f>
        <v>3.14</v>
      </c>
      <c r="X2" s="319">
        <f>+TCP!AG6</f>
        <v>1.2</v>
      </c>
      <c r="Y2" s="319">
        <f>+TCP!AH6</f>
        <v>1.25</v>
      </c>
      <c r="Z2" s="319">
        <f>+TCP!AI6</f>
        <v>0.68</v>
      </c>
      <c r="AA2" s="319">
        <f>+TCP!AJ6</f>
        <v>1.93</v>
      </c>
      <c r="AB2" s="319">
        <f>+TCP!AK6</f>
        <v>4.8</v>
      </c>
      <c r="AC2" s="319">
        <f>+TCP!AL6</f>
        <v>4.42</v>
      </c>
      <c r="AD2" s="319">
        <f>+TCP!AM6</f>
        <v>4.3899999999999997</v>
      </c>
      <c r="AE2" s="319">
        <f>+TCP!AN6</f>
        <v>3.35</v>
      </c>
      <c r="AF2" s="319">
        <f>+TCP!AO6</f>
        <v>4.57</v>
      </c>
      <c r="AG2" s="319">
        <f>+TCP!AP6</f>
        <v>17.63</v>
      </c>
      <c r="AH2" s="319">
        <f>+TCP!AQ6</f>
        <v>4.1100000000000003</v>
      </c>
      <c r="AI2" s="319">
        <f>+TCP!AR6</f>
        <v>4.25</v>
      </c>
      <c r="AJ2" s="319">
        <f>+TCP!AS6</f>
        <v>2.61</v>
      </c>
      <c r="AK2" s="319"/>
    </row>
    <row r="3" spans="1:37" x14ac:dyDescent="0.15">
      <c r="A3" s="1">
        <v>22</v>
      </c>
      <c r="B3" s="319">
        <v>0.68</v>
      </c>
      <c r="C3" s="431">
        <v>2</v>
      </c>
      <c r="D3" s="432">
        <f>+F2</f>
        <v>3.22</v>
      </c>
    </row>
    <row r="4" spans="1:37" x14ac:dyDescent="0.15">
      <c r="A4" s="1">
        <v>20</v>
      </c>
      <c r="B4" s="319">
        <v>1.2</v>
      </c>
      <c r="C4" s="431">
        <v>3</v>
      </c>
      <c r="D4" s="432">
        <f>+G2</f>
        <v>3.9</v>
      </c>
    </row>
    <row r="5" spans="1:37" x14ac:dyDescent="0.15">
      <c r="A5" s="1">
        <v>21</v>
      </c>
      <c r="B5" s="319">
        <v>1.25</v>
      </c>
      <c r="C5" s="431">
        <v>4</v>
      </c>
      <c r="D5" s="432">
        <f>+H2</f>
        <v>5.14</v>
      </c>
    </row>
    <row r="6" spans="1:37" x14ac:dyDescent="0.15">
      <c r="A6" s="1">
        <v>7</v>
      </c>
      <c r="B6" s="319">
        <v>1.8</v>
      </c>
      <c r="C6" s="431">
        <v>5</v>
      </c>
      <c r="D6" s="432">
        <f>+I2</f>
        <v>4.6399999999999997</v>
      </c>
    </row>
    <row r="7" spans="1:37" x14ac:dyDescent="0.15">
      <c r="A7" s="1">
        <v>23</v>
      </c>
      <c r="B7" s="319">
        <v>1.93</v>
      </c>
      <c r="C7" s="431">
        <v>6</v>
      </c>
      <c r="D7" s="432">
        <f>+J2</f>
        <v>20.12</v>
      </c>
    </row>
    <row r="8" spans="1:37" x14ac:dyDescent="0.15">
      <c r="A8" s="1">
        <v>1</v>
      </c>
      <c r="B8" s="319">
        <v>2.04</v>
      </c>
      <c r="C8" s="431">
        <v>7</v>
      </c>
      <c r="D8" s="432">
        <f>+K2</f>
        <v>1.8</v>
      </c>
    </row>
    <row r="9" spans="1:37" x14ac:dyDescent="0.15">
      <c r="A9" s="1">
        <v>32</v>
      </c>
      <c r="B9" s="319">
        <v>2.61</v>
      </c>
      <c r="C9" s="431">
        <v>8</v>
      </c>
      <c r="D9" s="432">
        <f>+L2</f>
        <v>4.53</v>
      </c>
    </row>
    <row r="10" spans="1:37" x14ac:dyDescent="0.15">
      <c r="A10" s="1">
        <v>19</v>
      </c>
      <c r="B10" s="319">
        <v>3.14</v>
      </c>
      <c r="C10" s="431">
        <v>9</v>
      </c>
      <c r="D10" s="432">
        <f>+M2</f>
        <v>5.07</v>
      </c>
    </row>
    <row r="11" spans="1:37" x14ac:dyDescent="0.15">
      <c r="A11" s="1">
        <v>2</v>
      </c>
      <c r="B11" s="319">
        <v>3.22</v>
      </c>
      <c r="C11" s="431">
        <v>10</v>
      </c>
      <c r="D11" s="432">
        <f>+N2</f>
        <v>4.91</v>
      </c>
    </row>
    <row r="12" spans="1:37" x14ac:dyDescent="0.15">
      <c r="A12" s="1">
        <v>27</v>
      </c>
      <c r="B12" s="319">
        <v>3.35</v>
      </c>
      <c r="C12" s="431">
        <v>11</v>
      </c>
      <c r="D12" s="432">
        <f>+O2</f>
        <v>3.56</v>
      </c>
    </row>
    <row r="13" spans="1:37" x14ac:dyDescent="0.15">
      <c r="A13" s="1">
        <v>11</v>
      </c>
      <c r="B13" s="319">
        <v>3.56</v>
      </c>
      <c r="C13" s="431">
        <v>12</v>
      </c>
      <c r="D13" s="432">
        <f>+P2</f>
        <v>4.59</v>
      </c>
    </row>
    <row r="14" spans="1:37" x14ac:dyDescent="0.15">
      <c r="A14" s="1">
        <v>14</v>
      </c>
      <c r="B14" s="319">
        <v>3.68</v>
      </c>
      <c r="C14" s="431">
        <v>13</v>
      </c>
      <c r="D14" s="432">
        <f>+Q2</f>
        <v>4.7300000000000004</v>
      </c>
    </row>
    <row r="15" spans="1:37" x14ac:dyDescent="0.15">
      <c r="A15" s="1">
        <v>3</v>
      </c>
      <c r="B15" s="319">
        <v>3.9</v>
      </c>
      <c r="C15" s="431">
        <v>14</v>
      </c>
      <c r="D15" s="432">
        <f>+R2</f>
        <v>3.68</v>
      </c>
    </row>
    <row r="16" spans="1:37" x14ac:dyDescent="0.15">
      <c r="A16" s="1">
        <v>30</v>
      </c>
      <c r="B16" s="319">
        <v>4.1100000000000003</v>
      </c>
      <c r="C16" s="431">
        <v>15</v>
      </c>
      <c r="D16" s="432">
        <f>+S2</f>
        <v>0.66</v>
      </c>
    </row>
    <row r="17" spans="1:21" x14ac:dyDescent="0.15">
      <c r="A17" s="1">
        <v>31</v>
      </c>
      <c r="B17" s="319">
        <v>4.25</v>
      </c>
      <c r="C17" s="431">
        <v>16</v>
      </c>
      <c r="D17" s="432">
        <f>+T2</f>
        <v>18.54</v>
      </c>
    </row>
    <row r="18" spans="1:21" x14ac:dyDescent="0.15">
      <c r="A18" s="1">
        <v>26</v>
      </c>
      <c r="B18" s="319">
        <v>4.3899999999999997</v>
      </c>
      <c r="C18" s="431">
        <v>17</v>
      </c>
      <c r="D18" s="432">
        <f>+U2</f>
        <v>21.83</v>
      </c>
    </row>
    <row r="19" spans="1:21" x14ac:dyDescent="0.15">
      <c r="A19" s="1">
        <v>25</v>
      </c>
      <c r="B19" s="319">
        <v>4.42</v>
      </c>
      <c r="C19" s="431">
        <v>18</v>
      </c>
      <c r="D19" s="432">
        <f>+V2</f>
        <v>18.23</v>
      </c>
    </row>
    <row r="20" spans="1:21" x14ac:dyDescent="0.15">
      <c r="A20" s="1">
        <v>8</v>
      </c>
      <c r="B20" s="319">
        <v>4.53</v>
      </c>
      <c r="C20" s="431">
        <v>19</v>
      </c>
      <c r="D20" s="432">
        <f>+W2</f>
        <v>3.14</v>
      </c>
    </row>
    <row r="21" spans="1:21" x14ac:dyDescent="0.15">
      <c r="A21" s="1">
        <v>28</v>
      </c>
      <c r="B21" s="319">
        <v>4.57</v>
      </c>
      <c r="C21" s="431">
        <v>20</v>
      </c>
      <c r="D21" s="432">
        <f>+X2</f>
        <v>1.2</v>
      </c>
    </row>
    <row r="22" spans="1:21" x14ac:dyDescent="0.15">
      <c r="A22" s="1">
        <v>12</v>
      </c>
      <c r="B22" s="319">
        <v>4.59</v>
      </c>
      <c r="C22" s="431">
        <v>21</v>
      </c>
      <c r="D22" s="432">
        <f>+Y2</f>
        <v>1.25</v>
      </c>
    </row>
    <row r="23" spans="1:21" x14ac:dyDescent="0.15">
      <c r="A23" s="1">
        <v>5</v>
      </c>
      <c r="B23" s="319">
        <v>4.6399999999999997</v>
      </c>
      <c r="C23" s="431">
        <v>22</v>
      </c>
      <c r="D23" s="432">
        <f>+Z2</f>
        <v>0.68</v>
      </c>
    </row>
    <row r="24" spans="1:21" x14ac:dyDescent="0.15">
      <c r="A24" s="1">
        <v>13</v>
      </c>
      <c r="B24" s="319">
        <v>4.7300000000000004</v>
      </c>
      <c r="C24" s="431">
        <v>23</v>
      </c>
      <c r="D24" s="432">
        <f>+AA2</f>
        <v>1.93</v>
      </c>
    </row>
    <row r="25" spans="1:21" x14ac:dyDescent="0.15">
      <c r="A25" s="1">
        <v>24</v>
      </c>
      <c r="B25" s="319">
        <v>4.8</v>
      </c>
      <c r="C25" s="431">
        <v>24</v>
      </c>
      <c r="D25" s="432">
        <f>+AB2</f>
        <v>4.8</v>
      </c>
    </row>
    <row r="26" spans="1:21" x14ac:dyDescent="0.15">
      <c r="A26" s="1">
        <v>10</v>
      </c>
      <c r="B26" s="319">
        <v>4.91</v>
      </c>
      <c r="C26" s="431">
        <v>25</v>
      </c>
      <c r="D26" s="432">
        <f>+AC2</f>
        <v>4.42</v>
      </c>
    </row>
    <row r="27" spans="1:21" x14ac:dyDescent="0.15">
      <c r="A27" s="1">
        <v>9</v>
      </c>
      <c r="B27" s="319">
        <v>5.07</v>
      </c>
      <c r="C27" s="431">
        <v>26</v>
      </c>
      <c r="D27" s="432">
        <f>+AD2</f>
        <v>4.3899999999999997</v>
      </c>
    </row>
    <row r="28" spans="1:21" x14ac:dyDescent="0.15">
      <c r="A28" s="1">
        <v>4</v>
      </c>
      <c r="B28" s="319">
        <v>5.14</v>
      </c>
      <c r="C28" s="431">
        <v>27</v>
      </c>
      <c r="D28" s="432">
        <f>+AE2</f>
        <v>3.35</v>
      </c>
    </row>
    <row r="29" spans="1:21" x14ac:dyDescent="0.15">
      <c r="A29" s="1">
        <v>29</v>
      </c>
      <c r="B29" s="319">
        <v>17.63</v>
      </c>
      <c r="C29" s="431">
        <v>28</v>
      </c>
      <c r="D29" s="432">
        <f>+AF2</f>
        <v>4.57</v>
      </c>
    </row>
    <row r="30" spans="1:21" x14ac:dyDescent="0.15">
      <c r="A30" s="1">
        <v>18</v>
      </c>
      <c r="B30" s="319">
        <v>18.23</v>
      </c>
      <c r="C30" s="431">
        <v>29</v>
      </c>
      <c r="D30" s="432">
        <f>+AG2</f>
        <v>17.63</v>
      </c>
    </row>
    <row r="31" spans="1:21" x14ac:dyDescent="0.15">
      <c r="A31" s="1">
        <v>16</v>
      </c>
      <c r="B31" s="319">
        <v>18.54</v>
      </c>
      <c r="C31" s="431">
        <v>30</v>
      </c>
      <c r="D31" s="432">
        <f>+AH2</f>
        <v>4.1100000000000003</v>
      </c>
    </row>
    <row r="32" spans="1:21" x14ac:dyDescent="0.15">
      <c r="A32" s="1">
        <v>6</v>
      </c>
      <c r="B32" s="319">
        <v>20.12</v>
      </c>
      <c r="C32" s="431">
        <v>31</v>
      </c>
      <c r="D32" s="432">
        <f>+AI2</f>
        <v>4.25</v>
      </c>
      <c r="E32" s="1"/>
      <c r="F32" s="1"/>
      <c r="G32" s="1"/>
      <c r="H32" s="1"/>
      <c r="I32" s="1"/>
      <c r="J32" s="1"/>
      <c r="K32" s="1"/>
      <c r="L32" s="1"/>
      <c r="M32" s="1"/>
      <c r="N32" s="1"/>
      <c r="O32" s="1"/>
      <c r="P32" s="1"/>
      <c r="Q32" s="1"/>
      <c r="R32" s="1"/>
      <c r="S32" s="1"/>
      <c r="T32" s="1"/>
      <c r="U32" s="1"/>
    </row>
    <row r="33" spans="1:36" x14ac:dyDescent="0.15">
      <c r="A33" s="1">
        <v>17</v>
      </c>
      <c r="B33" s="319">
        <v>21.83</v>
      </c>
      <c r="C33" s="431">
        <v>32</v>
      </c>
      <c r="D33" s="432">
        <f>+AJ2</f>
        <v>2.61</v>
      </c>
      <c r="E33" s="1"/>
      <c r="F33" s="1"/>
      <c r="G33" s="1"/>
      <c r="H33" s="1"/>
      <c r="I33" s="1"/>
      <c r="J33" s="1"/>
      <c r="K33" s="1"/>
      <c r="L33" s="1"/>
      <c r="M33" s="1"/>
      <c r="N33" s="1"/>
      <c r="O33" s="1"/>
      <c r="P33" s="1"/>
      <c r="Q33" s="1"/>
      <c r="R33" s="1"/>
      <c r="S33" s="1"/>
      <c r="T33" s="1"/>
      <c r="U33" s="1"/>
    </row>
    <row r="34" spans="1:36" x14ac:dyDescent="0.15">
      <c r="D34" s="1"/>
      <c r="E34" s="1">
        <f>+$A$2</f>
        <v>15</v>
      </c>
      <c r="F34" s="1">
        <f>+$A$3</f>
        <v>22</v>
      </c>
      <c r="G34" s="1">
        <f>+$A$4</f>
        <v>20</v>
      </c>
      <c r="H34" s="1">
        <f>+$A$5</f>
        <v>21</v>
      </c>
      <c r="I34" s="1">
        <f>+$A$6</f>
        <v>7</v>
      </c>
      <c r="J34" s="1">
        <f>+$A$7</f>
        <v>23</v>
      </c>
      <c r="K34" s="31">
        <f>+A8</f>
        <v>1</v>
      </c>
      <c r="L34" s="1">
        <f>+A9</f>
        <v>32</v>
      </c>
      <c r="M34" s="1">
        <f>+A10</f>
        <v>19</v>
      </c>
      <c r="N34" s="1">
        <f>+A11</f>
        <v>2</v>
      </c>
      <c r="O34" s="1">
        <f>+A12</f>
        <v>27</v>
      </c>
      <c r="P34" s="1">
        <f>+A13</f>
        <v>11</v>
      </c>
      <c r="Q34" s="1">
        <f>+A14</f>
        <v>14</v>
      </c>
      <c r="R34" s="1">
        <f>+A15</f>
        <v>3</v>
      </c>
      <c r="S34" s="31">
        <f>+A16</f>
        <v>30</v>
      </c>
      <c r="T34" s="1">
        <f>+A17</f>
        <v>31</v>
      </c>
      <c r="U34" s="1">
        <f>+A18</f>
        <v>26</v>
      </c>
      <c r="V34" s="1">
        <f>+A19</f>
        <v>25</v>
      </c>
      <c r="W34" s="1">
        <f>+A20</f>
        <v>8</v>
      </c>
      <c r="X34" s="1">
        <f>+A21</f>
        <v>28</v>
      </c>
      <c r="Y34" s="1">
        <f>+A22</f>
        <v>12</v>
      </c>
      <c r="Z34" s="1">
        <f>+A23</f>
        <v>5</v>
      </c>
      <c r="AA34" s="1">
        <f>+A24</f>
        <v>13</v>
      </c>
      <c r="AB34" s="1">
        <f>+A25</f>
        <v>24</v>
      </c>
      <c r="AC34" s="1">
        <f>+A26</f>
        <v>10</v>
      </c>
      <c r="AD34" s="1">
        <f>+A27</f>
        <v>9</v>
      </c>
      <c r="AE34" s="1">
        <f>+A28</f>
        <v>4</v>
      </c>
      <c r="AF34" s="1">
        <f>+A29</f>
        <v>29</v>
      </c>
      <c r="AG34" s="1">
        <f>+A30</f>
        <v>18</v>
      </c>
      <c r="AH34" s="1">
        <f>+A31</f>
        <v>16</v>
      </c>
      <c r="AI34" s="1">
        <f>+A32</f>
        <v>6</v>
      </c>
      <c r="AJ34" s="1">
        <f>+A33</f>
        <v>17</v>
      </c>
    </row>
    <row r="35" spans="1:36" x14ac:dyDescent="0.15">
      <c r="D35" s="1"/>
      <c r="E35" s="319">
        <f>+$B$2</f>
        <v>0.66</v>
      </c>
      <c r="F35" s="319">
        <f>+$B$3</f>
        <v>0.68</v>
      </c>
      <c r="G35" s="319">
        <f>+$B$4</f>
        <v>1.2</v>
      </c>
      <c r="H35" s="319">
        <f>+$B$5</f>
        <v>1.25</v>
      </c>
      <c r="I35" s="319">
        <f>+$B$6</f>
        <v>1.8</v>
      </c>
      <c r="J35" s="319">
        <f>+$B$7</f>
        <v>1.93</v>
      </c>
      <c r="K35" s="319">
        <f>+$B$8</f>
        <v>2.04</v>
      </c>
      <c r="L35" s="319">
        <f>+$B$9</f>
        <v>2.61</v>
      </c>
      <c r="M35" s="319">
        <f>+$B$10</f>
        <v>3.14</v>
      </c>
      <c r="N35" s="319">
        <f>+$B$11</f>
        <v>3.22</v>
      </c>
      <c r="O35" s="319">
        <f>+$B$12</f>
        <v>3.35</v>
      </c>
      <c r="P35" s="319">
        <f>+$B$13</f>
        <v>3.56</v>
      </c>
      <c r="Q35" s="319">
        <f>+$B$14</f>
        <v>3.68</v>
      </c>
      <c r="R35" s="319">
        <f>+$B$15</f>
        <v>3.9</v>
      </c>
      <c r="S35" s="319">
        <f>+$B$16</f>
        <v>4.1100000000000003</v>
      </c>
      <c r="T35" s="319">
        <f>+$B$17</f>
        <v>4.25</v>
      </c>
      <c r="U35" s="319">
        <f>+$B$18</f>
        <v>4.3899999999999997</v>
      </c>
      <c r="V35" s="319">
        <f>+$B$19</f>
        <v>4.42</v>
      </c>
      <c r="W35" s="319">
        <f>+$B$20</f>
        <v>4.53</v>
      </c>
      <c r="X35" s="319">
        <f>+$B$21</f>
        <v>4.57</v>
      </c>
      <c r="Y35" s="319">
        <f>+$B$22</f>
        <v>4.59</v>
      </c>
      <c r="Z35" s="319">
        <f>+$B$23</f>
        <v>4.6399999999999997</v>
      </c>
      <c r="AA35" s="319">
        <f>+$B$24</f>
        <v>4.7300000000000004</v>
      </c>
      <c r="AB35" s="319">
        <f>+$B$25</f>
        <v>4.8</v>
      </c>
      <c r="AC35" s="319">
        <f>+$B$26</f>
        <v>4.91</v>
      </c>
      <c r="AD35" s="319">
        <f>+$B$27</f>
        <v>5.07</v>
      </c>
      <c r="AE35" s="319">
        <f>+$B$28</f>
        <v>5.14</v>
      </c>
      <c r="AF35" s="319">
        <f>+$B$29</f>
        <v>17.63</v>
      </c>
      <c r="AG35" s="319">
        <f>+$B$30</f>
        <v>18.23</v>
      </c>
      <c r="AH35" s="319">
        <f>+$B$31</f>
        <v>18.54</v>
      </c>
      <c r="AI35" s="319">
        <f>+$B$32</f>
        <v>20.12</v>
      </c>
      <c r="AJ35" s="319">
        <f>+$B$33</f>
        <v>21.83</v>
      </c>
    </row>
    <row r="36" spans="1:36" x14ac:dyDescent="0.15">
      <c r="D36" s="31" t="s">
        <v>255</v>
      </c>
      <c r="E36" s="1">
        <f>ROUND((1/32*E1)*100,0)</f>
        <v>3</v>
      </c>
      <c r="F36" s="1">
        <f t="shared" ref="F36:AJ36" si="0">ROUND((1/32*F1)*100,0)</f>
        <v>6</v>
      </c>
      <c r="G36" s="1">
        <f t="shared" si="0"/>
        <v>9</v>
      </c>
      <c r="H36" s="1">
        <f t="shared" si="0"/>
        <v>13</v>
      </c>
      <c r="I36" s="1">
        <f t="shared" si="0"/>
        <v>16</v>
      </c>
      <c r="J36" s="1">
        <f t="shared" si="0"/>
        <v>19</v>
      </c>
      <c r="K36" s="1">
        <f t="shared" si="0"/>
        <v>22</v>
      </c>
      <c r="L36" s="1">
        <f t="shared" si="0"/>
        <v>25</v>
      </c>
      <c r="M36" s="1">
        <f t="shared" si="0"/>
        <v>28</v>
      </c>
      <c r="N36" s="1">
        <f t="shared" si="0"/>
        <v>31</v>
      </c>
      <c r="O36" s="1">
        <f t="shared" si="0"/>
        <v>34</v>
      </c>
      <c r="P36" s="1">
        <f t="shared" si="0"/>
        <v>38</v>
      </c>
      <c r="Q36" s="1">
        <f t="shared" si="0"/>
        <v>41</v>
      </c>
      <c r="R36" s="1">
        <f t="shared" si="0"/>
        <v>44</v>
      </c>
      <c r="S36" s="1">
        <f t="shared" si="0"/>
        <v>47</v>
      </c>
      <c r="T36" s="1">
        <f t="shared" si="0"/>
        <v>50</v>
      </c>
      <c r="U36" s="1">
        <f t="shared" si="0"/>
        <v>53</v>
      </c>
      <c r="V36" s="1">
        <f t="shared" si="0"/>
        <v>56</v>
      </c>
      <c r="W36" s="1">
        <f t="shared" si="0"/>
        <v>59</v>
      </c>
      <c r="X36" s="1">
        <f t="shared" si="0"/>
        <v>63</v>
      </c>
      <c r="Y36" s="1">
        <f t="shared" si="0"/>
        <v>66</v>
      </c>
      <c r="Z36" s="1">
        <f t="shared" si="0"/>
        <v>69</v>
      </c>
      <c r="AA36" s="1">
        <f t="shared" si="0"/>
        <v>72</v>
      </c>
      <c r="AB36" s="1">
        <f t="shared" si="0"/>
        <v>75</v>
      </c>
      <c r="AC36" s="1">
        <f t="shared" si="0"/>
        <v>78</v>
      </c>
      <c r="AD36" s="1">
        <f t="shared" si="0"/>
        <v>81</v>
      </c>
      <c r="AE36" s="1">
        <f t="shared" si="0"/>
        <v>84</v>
      </c>
      <c r="AF36" s="1">
        <f t="shared" si="0"/>
        <v>88</v>
      </c>
      <c r="AG36" s="1">
        <f t="shared" si="0"/>
        <v>91</v>
      </c>
      <c r="AH36" s="1">
        <f t="shared" si="0"/>
        <v>94</v>
      </c>
      <c r="AI36" s="1">
        <f t="shared" si="0"/>
        <v>97</v>
      </c>
      <c r="AJ36" s="1">
        <f t="shared" si="0"/>
        <v>100</v>
      </c>
    </row>
    <row r="37" spans="1:36" x14ac:dyDescent="0.15">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15">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row>
    <row r="39" spans="1:36" x14ac:dyDescent="0.15">
      <c r="E39" s="1"/>
      <c r="F39" s="1"/>
    </row>
    <row r="41" spans="1:36" x14ac:dyDescent="0.15">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sheetData>
  <sortState xmlns:xlrd2="http://schemas.microsoft.com/office/spreadsheetml/2017/richdata2" ref="A2:B33">
    <sortCondition ref="B2:B33"/>
  </sortState>
  <mergeCells count="2">
    <mergeCell ref="A1:B1"/>
    <mergeCell ref="C1:D1"/>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B92E-C432-804F-BA32-BEBA7F34C234}">
  <dimension ref="A1:AN411"/>
  <sheetViews>
    <sheetView topLeftCell="AB6" zoomScale="125" zoomScaleNormal="107" workbookViewId="0">
      <selection activeCell="AN8" sqref="AN8"/>
    </sheetView>
  </sheetViews>
  <sheetFormatPr baseColWidth="10" defaultRowHeight="13" x14ac:dyDescent="0.15"/>
  <cols>
    <col min="1" max="1" width="9.83203125" customWidth="1"/>
    <col min="2" max="2" width="10.5" customWidth="1"/>
    <col min="3" max="3" width="12.1640625" customWidth="1"/>
    <col min="4" max="4" width="13.83203125" customWidth="1"/>
    <col min="5" max="5" width="13.6640625" customWidth="1"/>
    <col min="7" max="7" width="7.5" customWidth="1"/>
    <col min="13" max="13" width="12.33203125" customWidth="1"/>
    <col min="19" max="19" width="21.33203125" customWidth="1"/>
    <col min="24" max="24" width="10" customWidth="1"/>
    <col min="26" max="26" width="10.6640625" customWidth="1"/>
    <col min="27" max="27" width="8.83203125" customWidth="1"/>
    <col min="28" max="28" width="8.6640625" customWidth="1"/>
    <col min="29" max="29" width="9.83203125" customWidth="1"/>
    <col min="30" max="30" width="10.5" customWidth="1"/>
    <col min="31" max="31" width="7.6640625" customWidth="1"/>
    <col min="32" max="32" width="11.1640625" bestFit="1" customWidth="1"/>
    <col min="33" max="33" width="9.5" customWidth="1"/>
    <col min="37" max="37" width="18.6640625" customWidth="1"/>
  </cols>
  <sheetData>
    <row r="1" spans="1:40" ht="35" thickBot="1" x14ac:dyDescent="0.25">
      <c r="A1" s="541" t="s">
        <v>90</v>
      </c>
      <c r="B1" s="542"/>
      <c r="M1" s="47" t="s">
        <v>39</v>
      </c>
      <c r="N1" s="47" t="s">
        <v>40</v>
      </c>
      <c r="O1" s="47" t="s">
        <v>2</v>
      </c>
      <c r="P1" s="96" t="s">
        <v>84</v>
      </c>
      <c r="Q1" s="96"/>
      <c r="T1" s="249"/>
      <c r="X1" s="251"/>
    </row>
    <row r="2" spans="1:40" ht="16" x14ac:dyDescent="0.2">
      <c r="K2" s="245"/>
      <c r="M2" s="199">
        <v>25</v>
      </c>
      <c r="N2" s="242">
        <v>5</v>
      </c>
      <c r="O2" s="200" cm="1">
        <f t="array" ref="O2">INDEX(TCP!$M$6:$GP$190,MIN(M2,N2)+1,MAX(M2,N2)+1)</f>
        <v>0.5</v>
      </c>
      <c r="P2" s="257">
        <f>O2/$F$6/24</f>
        <v>8.3333333333333339E-4</v>
      </c>
      <c r="Q2" s="231"/>
      <c r="T2" s="250"/>
    </row>
    <row r="3" spans="1:40" ht="16" x14ac:dyDescent="0.2">
      <c r="M3" s="243">
        <v>0</v>
      </c>
      <c r="N3" s="244">
        <v>25</v>
      </c>
      <c r="O3" s="200" cm="1">
        <f t="array" ref="O3">INDEX(TCP!$M$6:$GP$190,MIN(M3,N3)+1,MAX(M3,N3)+1)</f>
        <v>4.42</v>
      </c>
      <c r="P3" s="257">
        <f>O3/$F$6/24</f>
        <v>7.3666666666666663E-3</v>
      </c>
      <c r="Q3" s="257"/>
      <c r="T3" s="249"/>
    </row>
    <row r="4" spans="1:40" ht="93" customHeight="1" x14ac:dyDescent="0.15">
      <c r="A4" s="232"/>
      <c r="B4" s="68"/>
      <c r="E4" s="234" t="s">
        <v>80</v>
      </c>
      <c r="F4" s="375">
        <f>Input!D8</f>
        <v>32</v>
      </c>
      <c r="H4" s="106" t="s">
        <v>88</v>
      </c>
      <c r="T4" s="106"/>
      <c r="U4" s="40"/>
      <c r="V4" s="38" t="s">
        <v>110</v>
      </c>
      <c r="W4" s="38" t="s">
        <v>111</v>
      </c>
      <c r="X4" s="40"/>
      <c r="Y4" s="40"/>
      <c r="Z4" s="40"/>
      <c r="AA4" s="40"/>
      <c r="AB4" s="40"/>
      <c r="AC4" s="40"/>
      <c r="AD4" s="40"/>
      <c r="AE4" s="40"/>
    </row>
    <row r="5" spans="1:40" ht="13" customHeight="1" thickBot="1" x14ac:dyDescent="0.2">
      <c r="A5" s="129"/>
      <c r="E5" s="234" t="s">
        <v>81</v>
      </c>
      <c r="F5" s="353">
        <f>Input!D9</f>
        <v>100</v>
      </c>
      <c r="H5" s="318">
        <f>Input!D14</f>
        <v>0.36666666666666664</v>
      </c>
      <c r="P5" s="241"/>
      <c r="R5" s="241"/>
      <c r="S5" s="247"/>
      <c r="T5" s="6"/>
      <c r="U5" s="40"/>
      <c r="V5" s="40"/>
      <c r="W5" s="40"/>
      <c r="X5" s="40"/>
      <c r="Y5" s="40"/>
      <c r="Z5" s="40"/>
      <c r="AA5" s="40"/>
      <c r="AB5" s="40"/>
      <c r="AC5" s="40"/>
      <c r="AD5" s="40"/>
      <c r="AE5" s="40"/>
      <c r="AK5">
        <f ca="1">SUM(AJ9:AJ193)</f>
        <v>23</v>
      </c>
    </row>
    <row r="6" spans="1:40" ht="66" customHeight="1" thickBot="1" x14ac:dyDescent="0.2">
      <c r="A6" s="261">
        <f>+SUM(A9:A193)</f>
        <v>40</v>
      </c>
      <c r="E6" s="212" t="s">
        <v>163</v>
      </c>
      <c r="F6" s="283">
        <f>Input!D13</f>
        <v>25</v>
      </c>
      <c r="G6" s="263"/>
      <c r="H6" s="264">
        <f>+H5</f>
        <v>0.36666666666666664</v>
      </c>
      <c r="S6" s="208"/>
      <c r="T6" s="6"/>
      <c r="U6" s="38"/>
      <c r="V6" s="40"/>
      <c r="W6" s="40"/>
      <c r="X6" s="40"/>
      <c r="Y6" s="40"/>
      <c r="Z6" s="40"/>
      <c r="AA6" s="40"/>
      <c r="AB6" s="40"/>
      <c r="AC6" s="40"/>
      <c r="AD6" s="40"/>
      <c r="AE6" s="543" t="s">
        <v>108</v>
      </c>
      <c r="AF6" s="544"/>
      <c r="AG6" s="544"/>
      <c r="AH6" s="544"/>
      <c r="AI6" s="545"/>
      <c r="AJ6" s="289" t="str">
        <f ca="1">"No. of feasible arrivals = "&amp;SUM(AJ9:AJ193)&amp;" out of "&amp;F4</f>
        <v>No. of feasible arrivals = 23 out of 32</v>
      </c>
      <c r="AK6" s="290" t="str">
        <f ca="1">IF(SUM(AJ9:AJ193)=$F$4,"All arrival times are feasible", "At least one arrival time is not feasible")</f>
        <v>At least one arrival time is not feasible</v>
      </c>
    </row>
    <row r="7" spans="1:40" ht="1" customHeight="1" thickBot="1" x14ac:dyDescent="0.2">
      <c r="A7" s="6"/>
      <c r="E7" s="1"/>
      <c r="F7" s="129">
        <f>'Vehicle site info'!D29</f>
        <v>2</v>
      </c>
      <c r="T7" s="277">
        <v>0.63194444444444442</v>
      </c>
      <c r="U7" s="253" t="s">
        <v>85</v>
      </c>
      <c r="V7" s="253"/>
      <c r="W7" s="275"/>
      <c r="X7" s="253"/>
      <c r="Y7" s="253"/>
      <c r="Z7" s="539" t="str">
        <f ca="1">"0 denotes AM           0.5 denotes PM              for entries in column X.    Are entries below numerical?  "&amp;ISNUMBER(Z9)</f>
        <v>0 denotes AM           0.5 denotes PM              for entries in column X.    Are entries below numerical?  TRUE</v>
      </c>
      <c r="AA7" s="275"/>
      <c r="AB7" s="275"/>
      <c r="AC7" s="275"/>
      <c r="AD7" s="278"/>
      <c r="AE7" s="106"/>
    </row>
    <row r="8" spans="1:40" ht="133" customHeight="1" thickBot="1" x14ac:dyDescent="0.25">
      <c r="A8" s="284" t="s">
        <v>113</v>
      </c>
      <c r="B8" s="302" t="s">
        <v>123</v>
      </c>
      <c r="C8" s="47" t="s">
        <v>122</v>
      </c>
      <c r="D8" s="47" t="s">
        <v>129</v>
      </c>
      <c r="E8" s="47" t="s">
        <v>131</v>
      </c>
      <c r="F8" s="47" t="s">
        <v>87</v>
      </c>
      <c r="G8" s="303" t="s">
        <v>55</v>
      </c>
      <c r="H8" s="305" t="str">
        <f>"Number of location stops for vehicle j. Entries should sum to "&amp;$F$4</f>
        <v>Number of location stops for vehicle j. Entries should sum to 32</v>
      </c>
      <c r="I8" s="305" t="s">
        <v>104</v>
      </c>
      <c r="J8" s="305" t="s">
        <v>57</v>
      </c>
      <c r="K8" s="305" t="s">
        <v>82</v>
      </c>
      <c r="L8" s="305" t="s">
        <v>83</v>
      </c>
      <c r="M8" s="302" t="s">
        <v>130</v>
      </c>
      <c r="N8" s="47" t="s">
        <v>124</v>
      </c>
      <c r="O8" s="47" t="s">
        <v>134</v>
      </c>
      <c r="P8" s="47" t="s">
        <v>125</v>
      </c>
      <c r="Q8" s="47" t="s">
        <v>126</v>
      </c>
      <c r="R8" s="47" t="s">
        <v>127</v>
      </c>
      <c r="S8" s="47" t="s">
        <v>128</v>
      </c>
      <c r="T8" s="47" t="s">
        <v>175</v>
      </c>
      <c r="U8" s="254" t="s">
        <v>164</v>
      </c>
      <c r="V8" s="255" t="s">
        <v>86</v>
      </c>
      <c r="W8" s="255" t="str">
        <f ca="1">+" Clock hours in column T entries.        Are clock hour references numerical? "&amp;ISNUMBER(W9)</f>
        <v xml:space="preserve"> Clock hours in column T entries.        Are clock hour references numerical? FALSE</v>
      </c>
      <c r="X8" s="255" t="str">
        <f ca="1">"Clock minutes in column T entries.       Are clock minutes numerical?  "&amp;ISNUMBER(X9)</f>
        <v>Clock minutes in column T entries.       Are clock minutes numerical?  FALSE</v>
      </c>
      <c r="Y8" s="255" t="str">
        <f ca="1">"AM/PM time reference in column T entries.        Are references below numerical?  "&amp;ISNUMBER(Y9)</f>
        <v>AM/PM time reference in column T entries.        Are references below numerical?  FALSE</v>
      </c>
      <c r="Z8" s="540"/>
      <c r="AA8" s="255" t="s">
        <v>100</v>
      </c>
      <c r="AB8" s="255" t="s">
        <v>101</v>
      </c>
      <c r="AC8" s="255" t="s">
        <v>102</v>
      </c>
      <c r="AD8" s="279" t="s">
        <v>91</v>
      </c>
      <c r="AE8" s="259" t="s">
        <v>89</v>
      </c>
      <c r="AF8" s="259" t="s">
        <v>92</v>
      </c>
      <c r="AG8" s="259" t="s">
        <v>176</v>
      </c>
      <c r="AH8" s="259" t="s">
        <v>93</v>
      </c>
      <c r="AI8" s="259" t="s">
        <v>94</v>
      </c>
      <c r="AJ8" s="259" t="s">
        <v>95</v>
      </c>
      <c r="AK8" s="276" t="s">
        <v>103</v>
      </c>
    </row>
    <row r="9" spans="1:40" ht="18" customHeight="1" x14ac:dyDescent="0.2">
      <c r="A9" s="317">
        <f>IF(B9&lt;=$F$4,Input!D19,"")</f>
        <v>1.25</v>
      </c>
      <c r="B9" s="107">
        <v>1</v>
      </c>
      <c r="C9" s="233">
        <f>+IF(B9&lt;=$F$4,
IF(B9&lt;=$H$9,1,
IF(B9&lt;=SUM($H$9:$H$10),2,
IF(B9&lt;=SUM($H$9:$H$11),3,
IF(B9&lt;=SUM($H$9:$H$12),4,
IF(B9&lt;=SUM($H$9:$H$13),5,
IF(B9&lt;=SUM($H$9:$H$14),6,
IF(B9&lt;=SUM($H$9:$H$15),7,
IF(B9&lt;=SUM($H$9:$H$16),8,
IF(B9&lt;=SUM($H$9:$H$17),9,
IF(B9&lt;=SUM($H$9:$H$18),10,IF(B9&lt;=SUM($H$9:$H$19),11, IF(B9&lt;=SUM($H$9:$H$20),12,IF(B9&lt;=SUM($H$9:$H$21),13,
IF(B9&lt;=SUM($H$9:$H$22),14,15)))))))))))))),"")</f>
        <v>1</v>
      </c>
      <c r="D9" s="130">
        <f>+TCP!HL6</f>
        <v>25</v>
      </c>
      <c r="E9" s="394">
        <f>+TCP!HM6</f>
        <v>4.42</v>
      </c>
      <c r="F9" s="237">
        <f ca="1">IF(B9&lt;=$F$4,OFFSET($A$8,D9,0),"")</f>
        <v>1.25</v>
      </c>
      <c r="G9" s="130">
        <v>1</v>
      </c>
      <c r="H9" s="315">
        <f>IF(ISNUMBER(TCP!HP6),TCP!HP6,"")</f>
        <v>24</v>
      </c>
      <c r="I9" s="237">
        <f>IF(ISNUMBER(H9),SUMIF($C$9:$C$193,G9,$E$9:$E$193),"")</f>
        <v>47.169999999999995</v>
      </c>
      <c r="J9" s="238">
        <f ca="1">IF(ISNUMBER(H9),SUMIF($C$9:$C$193,G9,$F$9:$F$193),"")</f>
        <v>30</v>
      </c>
      <c r="K9" s="236">
        <f>IF(ISNUMBER(H9),$H$6,"")</f>
        <v>0.36666666666666664</v>
      </c>
      <c r="L9" s="236">
        <f>IF(ISNUMBER(I9),K9+(I9/$F$6)*(1/24),"")</f>
        <v>0.44528333333333331</v>
      </c>
      <c r="M9" s="252">
        <f>IF(ISNUMBER(D9),D9,"")</f>
        <v>25</v>
      </c>
      <c r="N9" s="239">
        <f ca="1">IF(ISNUMBER(D9),IF(P9=0,OFFSET(TCP!$M$6,0,D9),OFFSET(TCP!$M$6,MIN(M9,P9),MAX(M9,P9))),"")</f>
        <v>4.42</v>
      </c>
      <c r="O9" s="239">
        <f>IF(ISNUMBER(D9),C9,"")</f>
        <v>1</v>
      </c>
      <c r="P9" s="240">
        <f>IF(ISNUMBER(D9),0,"")</f>
        <v>0</v>
      </c>
      <c r="Q9" s="248">
        <f ca="1">+N9</f>
        <v>4.42</v>
      </c>
      <c r="R9" s="258">
        <f ca="1">IF(ISNUMBER(P9),OFFSET($K$8,O9,0)+(Q9/$F$6)*(1/24),"")</f>
        <v>0.37403333333333333</v>
      </c>
      <c r="S9" s="246" t="str">
        <f ca="1">IF(ISNUMBER(R9),TEXT(R9,"H:MM AM/PM"),"")</f>
        <v>8:58 AM</v>
      </c>
      <c r="T9" s="331" t="str">
        <f ca="1">IF(B9&lt;=$F$4,TEXT(OFFSET(Input!$H$18,M9,0),"H:MM AM/PM"),"")</f>
        <v>8:00 AM</v>
      </c>
      <c r="U9" s="248" t="str">
        <f t="shared" ref="U9:U72" ca="1" si="0">IF(ISBLANK(T9),"",T9)</f>
        <v>8:00 AM</v>
      </c>
      <c r="V9" s="1">
        <f ca="1">IF(ISERR(FIND(":",U9)),"",VALUE(FIND(":",U9)))</f>
        <v>2</v>
      </c>
      <c r="W9" s="231" t="str">
        <f ca="1">IF(ISERR(VALUE(V9)),"",MID(U9,1,V9-1))</f>
        <v>8</v>
      </c>
      <c r="X9" s="231" t="str">
        <f ca="1">IF(ISERR(VALUE(V9)),"",MID(U9,V9+1,2))</f>
        <v>00</v>
      </c>
      <c r="Y9" s="1" t="str">
        <f ca="1">IF(ISERR(VALUE(V9)),"",MID(U9,V9+4,2))</f>
        <v>AM</v>
      </c>
      <c r="Z9" s="31">
        <f ca="1">IF(ISERR(FIND("M",Y9)), "",IF(Y9="PM",0.5,0))</f>
        <v>0</v>
      </c>
      <c r="AA9" s="258" t="str">
        <f ca="1">IF(AND(W9="12",Y9="PM"),0.5+VALUE(X9)/60/24,"")</f>
        <v/>
      </c>
      <c r="AB9" s="256" t="str">
        <f ca="1">IF(AND(W9="12",Y9="AM"),0+VALUE(X9)/60/24,"")</f>
        <v/>
      </c>
      <c r="AC9" s="256">
        <f ca="1">IF(AND(W9&lt;&gt;"12", Y9="PM"),0.5+VALUE(W9)/24+VALUE(X9)/60/24,IF(AND(W9&lt;&gt;"12",Y9="AM"),0+VALUE(W9)/24+VALUE(X9)/60/24,""))</f>
        <v>0.33333333333333331</v>
      </c>
      <c r="AD9" s="256" cm="1">
        <f t="array" aca="1" ref="AD9" ca="1">IF(B9&lt;=$F$4,SUM(IF(ISNUMBER(AA9:AC9),AA9:AC9)),"")</f>
        <v>0.33333333333333331</v>
      </c>
      <c r="AE9" s="68">
        <f>IF(ISNUMBER(M9),M9,"")</f>
        <v>25</v>
      </c>
      <c r="AF9" s="260" t="str">
        <f ca="1">IF(ISNUMBER(R9),S9,"")</f>
        <v>8:58 AM</v>
      </c>
      <c r="AG9" s="260" t="str">
        <f ca="1">IF(ISNUMBER(AE9),U9,"")</f>
        <v>8:00 AM</v>
      </c>
      <c r="AH9" s="257">
        <f ca="1">IF(ISNUMBER(R9),R9,"")</f>
        <v>0.37403333333333333</v>
      </c>
      <c r="AI9" s="257">
        <f ca="1">IF(ISNUMBER(AD9),AD9,"")</f>
        <v>0.33333333333333331</v>
      </c>
      <c r="AJ9" s="1">
        <f ca="1">IF(B9&lt;=$F$4,IF(AND(ISNUMBER(AH9),AH9&gt;=AI9),1,0),"")</f>
        <v>1</v>
      </c>
      <c r="AK9" s="260" t="str">
        <f ca="1">IF(ISNUMBER(AJ9),+AF9&amp;", "&amp;AG9&amp;", "&amp;AJ9,"")</f>
        <v>8:58 AM, 8:00 AM, 1</v>
      </c>
      <c r="AM9" s="319"/>
      <c r="AN9" s="1"/>
    </row>
    <row r="10" spans="1:40" ht="18" x14ac:dyDescent="0.2">
      <c r="A10" s="317">
        <f>IF(B10&lt;=$F$4,Input!D20,"")</f>
        <v>1.25</v>
      </c>
      <c r="B10" s="107">
        <v>2</v>
      </c>
      <c r="C10" s="233">
        <f t="shared" ref="C10:C73" si="1">+IF(B10&lt;=$F$4,
IF(B10&lt;=$H$9,1,
IF(B10&lt;=SUM($H$9:$H$10),2,
IF(B10&lt;=SUM($H$9:$H$11),3,
IF(B10&lt;=SUM($H$9:$H$12),4,
IF(B10&lt;=SUM($H$9:$H$13),5,
IF(B10&lt;=SUM($H$9:$H$14),6,
IF(B10&lt;=SUM($H$9:$H$15),7,
IF(B10&lt;=SUM($H$9:$H$16),8,
IF(B10&lt;=SUM($H$9:$H$17),9,
IF(B10&lt;=SUM($H$9:$H$18),10,IF(B10&lt;=SUM($H$9:$H$19),11, IF(B10&lt;=SUM($H$9:$H$20),12,IF(B10&lt;=SUM($H$9:$H$21),13,
IF(B10&lt;=SUM($H$9:$H$22),14,15)))))))))))))),"")</f>
        <v>1</v>
      </c>
      <c r="D10" s="130">
        <f>+TCP!HL7</f>
        <v>8</v>
      </c>
      <c r="E10" s="394">
        <f>+TCP!HM7</f>
        <v>0.19</v>
      </c>
      <c r="F10" s="237">
        <f t="shared" ref="F10:F73" ca="1" si="2">IF(B10&lt;=$F$4,OFFSET($A$8,D10,0),"")</f>
        <v>1.25</v>
      </c>
      <c r="G10" s="130">
        <v>2</v>
      </c>
      <c r="H10" s="315" t="str">
        <f>IF(ISNUMBER(TCP!HP7),TCP!HP7,"")</f>
        <v/>
      </c>
      <c r="I10" s="237" t="str">
        <f t="shared" ref="I10:I23" si="3">IF(ISNUMBER(H10),SUMIF($C$9:$C$193,G10,$E$9:$E$193),"")</f>
        <v/>
      </c>
      <c r="J10" s="238" t="str">
        <f t="shared" ref="J10:J23" si="4">IF(ISNUMBER(H10),SUMIF($C$9:$C$193,G10,$F$9:$F$193),"")</f>
        <v/>
      </c>
      <c r="K10" s="236" t="str">
        <f t="shared" ref="K10:K23" si="5">IF(ISNUMBER(H10),$H$6,"")</f>
        <v/>
      </c>
      <c r="L10" s="236" t="str">
        <f t="shared" ref="L10:L12" si="6">IF(ISNUMBER(I10),K10+(I10/$F$6)*(1/24),"")</f>
        <v/>
      </c>
      <c r="M10" s="252">
        <f t="shared" ref="M10:M40" si="7">IF(ISNUMBER(D10),D10,"")</f>
        <v>8</v>
      </c>
      <c r="N10" s="239">
        <f ca="1">IF(ISNUMBER(D10),IF(P10=0,OFFSET(TCP!$M$6,0,D10),OFFSET(TCP!$M$6,MIN(M10,P10),MAX(M10,P10))),"")</f>
        <v>0.19</v>
      </c>
      <c r="O10" s="239">
        <f t="shared" ref="O10:O15" si="8">IF(ISNUMBER(D10),C10,"")</f>
        <v>1</v>
      </c>
      <c r="P10" s="240">
        <f>IF(ISNUMBER(D10),IF(O10=O9,D9,0),"")</f>
        <v>25</v>
      </c>
      <c r="Q10" s="248">
        <f ca="1">IF(ISNUMBER(D10),IF(P10&lt;&gt;0,Q9+N10,N10),"")</f>
        <v>4.6100000000000003</v>
      </c>
      <c r="R10" s="258">
        <f t="shared" ref="R10:R40" ca="1" si="9">IF(ISNUMBER(P10),OFFSET($K$8,O10,0)+(Q10/$F$6)*(1/24),"")</f>
        <v>0.37434999999999996</v>
      </c>
      <c r="S10" s="246" t="str">
        <f t="shared" ref="S10:S40" ca="1" si="10">IF(ISNUMBER(R10),TEXT(R10,"H:MM AM/PM"),"")</f>
        <v>8:59 AM</v>
      </c>
      <c r="T10" s="331" t="str">
        <f ca="1">IF(B10&lt;=$F$4,TEXT(OFFSET(Input!$H$18,M10,0),"H:MM AM/PM"),"")</f>
        <v>7:00 AM</v>
      </c>
      <c r="U10" s="248" t="str">
        <f t="shared" ca="1" si="0"/>
        <v>7:00 AM</v>
      </c>
      <c r="V10" s="1">
        <f t="shared" ref="V10:V40" ca="1" si="11">IF(ISERR(FIND(":",U10)),"",VALUE(FIND(":",U10)))</f>
        <v>2</v>
      </c>
      <c r="W10" s="231" t="str">
        <f t="shared" ref="W10:W40" ca="1" si="12">IF(ISERR(VALUE(V10)),"",MID(U10,1,V10-1))</f>
        <v>7</v>
      </c>
      <c r="X10" s="231" t="str">
        <f t="shared" ref="X10:X40" ca="1" si="13">IF(ISERR(VALUE(V10)),"",MID(U10,V10+1,2))</f>
        <v>00</v>
      </c>
      <c r="Y10" s="1" t="str">
        <f t="shared" ref="Y10:Y40" ca="1" si="14">IF(ISERR(VALUE(V10)),"",MID(U10,V10+4,2))</f>
        <v>AM</v>
      </c>
      <c r="Z10" s="31">
        <f t="shared" ref="Z10:Z40" ca="1" si="15">IF(ISERR(FIND("M",Y10)), "",IF(Y10="PM",0.5,0))</f>
        <v>0</v>
      </c>
      <c r="AA10" s="258" t="str">
        <f t="shared" ref="AA10:AA39" ca="1" si="16">IF(AND(W10="12",Y10="PM"),0.5+VALUE(X10)/60/24,"")</f>
        <v/>
      </c>
      <c r="AB10" s="256" t="str">
        <f t="shared" ref="AB10:AB39" ca="1" si="17">IF(AND(W10="12",Y10="AM"),0+VALUE(X10)/60/24,"")</f>
        <v/>
      </c>
      <c r="AC10" s="256">
        <f t="shared" ref="AC10:AC39" ca="1" si="18">IF(AND(W10&lt;&gt;"12", Y10="PM"),0.5+VALUE(W10)/24+VALUE(X10)/60/24,IF(AND(W10&lt;&gt;"12",Y10="AM"),0+VALUE(W10)/24+VALUE(X10)/60/24,""))</f>
        <v>0.29166666666666669</v>
      </c>
      <c r="AD10" s="256" cm="1">
        <f t="array" aca="1" ref="AD10" ca="1">IF(B10&lt;=$F$4,SUM(IF(ISNUMBER(AA10:AC10),AA10:AC10)),"")</f>
        <v>0.29166666666666669</v>
      </c>
      <c r="AE10" s="68">
        <f t="shared" ref="AE10:AE40" si="19">IF(ISNUMBER(M10),M10,"")</f>
        <v>8</v>
      </c>
      <c r="AF10" s="260" t="str">
        <f t="shared" ref="AF10:AF40" ca="1" si="20">IF(ISNUMBER(R10),S10,"")</f>
        <v>8:59 AM</v>
      </c>
      <c r="AG10" s="260" t="str">
        <f t="shared" ref="AG10:AG40" ca="1" si="21">IF(ISNUMBER(AE10),U10,"")</f>
        <v>7:00 AM</v>
      </c>
      <c r="AH10" s="257">
        <f t="shared" ref="AH10:AH40" ca="1" si="22">IF(ISNUMBER(R10),R10,"")</f>
        <v>0.37434999999999996</v>
      </c>
      <c r="AI10" s="257">
        <f t="shared" ref="AI10:AI40" ca="1" si="23">IF(ISNUMBER(AD10),AD10,"")</f>
        <v>0.29166666666666669</v>
      </c>
      <c r="AJ10" s="1">
        <f t="shared" ref="AJ10:AJ40" ca="1" si="24">IF(B10&lt;=$F$4,IF(AND(ISNUMBER(AH10),AH10&gt;=AI10),1,0),"")</f>
        <v>1</v>
      </c>
      <c r="AK10" s="260" t="str">
        <f t="shared" ref="AK10:AK42" ca="1" si="25">IF(ISNUMBER(AJ10),+AF10&amp;", "&amp;AG10&amp;", "&amp;AJ10,"")</f>
        <v>8:59 AM, 7:00 AM, 1</v>
      </c>
      <c r="AM10" s="319"/>
      <c r="AN10" s="1"/>
    </row>
    <row r="11" spans="1:40" ht="18" x14ac:dyDescent="0.2">
      <c r="A11" s="317">
        <f>IF(B11&lt;=$F$4,Input!D21,"")</f>
        <v>1.25</v>
      </c>
      <c r="B11" s="107">
        <v>3</v>
      </c>
      <c r="C11" s="233">
        <f t="shared" si="1"/>
        <v>1</v>
      </c>
      <c r="D11" s="130">
        <f>+TCP!HL8</f>
        <v>31</v>
      </c>
      <c r="E11" s="394">
        <f>+TCP!HM8</f>
        <v>0.56999999999999995</v>
      </c>
      <c r="F11" s="237">
        <f t="shared" ca="1" si="2"/>
        <v>1.25</v>
      </c>
      <c r="G11" s="130">
        <v>3</v>
      </c>
      <c r="H11" s="315" t="str">
        <f>IF(ISNUMBER(TCP!HP8),TCP!HP8,"")</f>
        <v/>
      </c>
      <c r="I11" s="237" t="str">
        <f t="shared" si="3"/>
        <v/>
      </c>
      <c r="J11" s="238" t="str">
        <f t="shared" si="4"/>
        <v/>
      </c>
      <c r="K11" s="236" t="str">
        <f t="shared" si="5"/>
        <v/>
      </c>
      <c r="L11" s="236" t="str">
        <f t="shared" si="6"/>
        <v/>
      </c>
      <c r="M11" s="252">
        <f t="shared" si="7"/>
        <v>31</v>
      </c>
      <c r="N11" s="239">
        <f ca="1">IF(ISNUMBER(D11),IF(P11=0,OFFSET(TCP!$M$6,0,D11),OFFSET(TCP!$M$6,MIN(M11,P11),MAX(M11,P11))),"")</f>
        <v>0.56999999999999995</v>
      </c>
      <c r="O11" s="239">
        <f t="shared" si="8"/>
        <v>1</v>
      </c>
      <c r="P11" s="240">
        <f t="shared" ref="P11:P40" si="26">IF(ISNUMBER(D11),IF(O11=O10,D10,0),"")</f>
        <v>8</v>
      </c>
      <c r="Q11" s="248">
        <f t="shared" ref="Q11:Q43" ca="1" si="27">IF(ISNUMBER(D11),IF(P11&lt;&gt;0,Q10+N11,N11),"")</f>
        <v>5.1800000000000006</v>
      </c>
      <c r="R11" s="258">
        <f t="shared" ca="1" si="9"/>
        <v>0.37529999999999997</v>
      </c>
      <c r="S11" s="246" t="str">
        <f t="shared" ca="1" si="10"/>
        <v>9:00 AM</v>
      </c>
      <c r="T11" s="331" t="str">
        <f ca="1">IF(B11&lt;=$F$4,TEXT(OFFSET(Input!$H$18,M11,0),"H:MM AM/PM"),"")</f>
        <v>6:00 AM</v>
      </c>
      <c r="U11" s="248" t="str">
        <f t="shared" ca="1" si="0"/>
        <v>6:00 AM</v>
      </c>
      <c r="V11" s="1">
        <f t="shared" ca="1" si="11"/>
        <v>2</v>
      </c>
      <c r="W11" s="231" t="str">
        <f t="shared" ca="1" si="12"/>
        <v>6</v>
      </c>
      <c r="X11" s="231" t="str">
        <f t="shared" ca="1" si="13"/>
        <v>00</v>
      </c>
      <c r="Y11" s="1" t="str">
        <f t="shared" ca="1" si="14"/>
        <v>AM</v>
      </c>
      <c r="Z11" s="31">
        <f t="shared" ca="1" si="15"/>
        <v>0</v>
      </c>
      <c r="AA11" s="258" t="str">
        <f t="shared" ca="1" si="16"/>
        <v/>
      </c>
      <c r="AB11" s="256" t="str">
        <f t="shared" ca="1" si="17"/>
        <v/>
      </c>
      <c r="AC11" s="256">
        <f t="shared" ca="1" si="18"/>
        <v>0.25</v>
      </c>
      <c r="AD11" s="256" cm="1">
        <f t="array" aca="1" ref="AD11" ca="1">IF(B11&lt;=$F$4,SUM(IF(ISNUMBER(AA11:AC11),AA11:AC11)),"")</f>
        <v>0.25</v>
      </c>
      <c r="AE11" s="68">
        <f t="shared" si="19"/>
        <v>31</v>
      </c>
      <c r="AF11" s="260" t="str">
        <f t="shared" ca="1" si="20"/>
        <v>9:00 AM</v>
      </c>
      <c r="AG11" s="260" t="str">
        <f t="shared" ca="1" si="21"/>
        <v>6:00 AM</v>
      </c>
      <c r="AH11" s="257">
        <f t="shared" ca="1" si="22"/>
        <v>0.37529999999999997</v>
      </c>
      <c r="AI11" s="257">
        <f t="shared" ca="1" si="23"/>
        <v>0.25</v>
      </c>
      <c r="AJ11" s="1">
        <f t="shared" ca="1" si="24"/>
        <v>1</v>
      </c>
      <c r="AK11" s="260" t="str">
        <f t="shared" ca="1" si="25"/>
        <v>9:00 AM, 6:00 AM, 1</v>
      </c>
      <c r="AM11" s="319"/>
      <c r="AN11" s="1"/>
    </row>
    <row r="12" spans="1:40" ht="18" x14ac:dyDescent="0.2">
      <c r="A12" s="317">
        <f>IF(B12&lt;=$F$4,Input!D22,"")</f>
        <v>1.25</v>
      </c>
      <c r="B12" s="107">
        <v>4</v>
      </c>
      <c r="C12" s="233">
        <f t="shared" si="1"/>
        <v>1</v>
      </c>
      <c r="D12" s="130">
        <f>+TCP!HL9</f>
        <v>26</v>
      </c>
      <c r="E12" s="394">
        <f>+TCP!HM9</f>
        <v>4.3899999999999997</v>
      </c>
      <c r="F12" s="237">
        <f t="shared" ca="1" si="2"/>
        <v>1.25</v>
      </c>
      <c r="G12" s="130">
        <v>4</v>
      </c>
      <c r="H12" s="315" t="str">
        <f>IF(ISNUMBER(TCP!HP9),TCP!HP9,"")</f>
        <v/>
      </c>
      <c r="I12" s="237" t="str">
        <f t="shared" si="3"/>
        <v/>
      </c>
      <c r="J12" s="238" t="str">
        <f t="shared" si="4"/>
        <v/>
      </c>
      <c r="K12" s="236" t="str">
        <f t="shared" si="5"/>
        <v/>
      </c>
      <c r="L12" s="236" t="str">
        <f t="shared" si="6"/>
        <v/>
      </c>
      <c r="M12" s="252">
        <f t="shared" si="7"/>
        <v>26</v>
      </c>
      <c r="N12" s="239">
        <f ca="1">IF(ISNUMBER(D12),IF(P12=0,OFFSET(TCP!$M$6,0,D12),OFFSET(TCP!$M$6,MIN(M12,P12),MAX(M12,P12))),"")</f>
        <v>4.3899999999999997</v>
      </c>
      <c r="O12" s="239">
        <f t="shared" si="8"/>
        <v>1</v>
      </c>
      <c r="P12" s="240">
        <f t="shared" si="26"/>
        <v>31</v>
      </c>
      <c r="Q12" s="248">
        <f t="shared" ca="1" si="27"/>
        <v>9.57</v>
      </c>
      <c r="R12" s="258">
        <f t="shared" ca="1" si="9"/>
        <v>0.38261666666666666</v>
      </c>
      <c r="S12" s="246" t="str">
        <f t="shared" ca="1" si="10"/>
        <v>9:10 AM</v>
      </c>
      <c r="T12" s="331" t="str">
        <f ca="1">IF(B12&lt;=$F$4,TEXT(OFFSET(Input!$H$18,M12,0),"H:MM AM/PM"),"")</f>
        <v>9:00 AM</v>
      </c>
      <c r="U12" s="248" t="str">
        <f t="shared" ca="1" si="0"/>
        <v>9:00 AM</v>
      </c>
      <c r="V12" s="1">
        <f t="shared" ca="1" si="11"/>
        <v>2</v>
      </c>
      <c r="W12" s="231" t="str">
        <f t="shared" ca="1" si="12"/>
        <v>9</v>
      </c>
      <c r="X12" s="231" t="str">
        <f t="shared" ca="1" si="13"/>
        <v>00</v>
      </c>
      <c r="Y12" s="1" t="str">
        <f t="shared" ca="1" si="14"/>
        <v>AM</v>
      </c>
      <c r="Z12" s="31">
        <f t="shared" ca="1" si="15"/>
        <v>0</v>
      </c>
      <c r="AA12" s="258" t="str">
        <f t="shared" ca="1" si="16"/>
        <v/>
      </c>
      <c r="AB12" s="256" t="str">
        <f t="shared" ca="1" si="17"/>
        <v/>
      </c>
      <c r="AC12" s="256">
        <f t="shared" ca="1" si="18"/>
        <v>0.375</v>
      </c>
      <c r="AD12" s="256" cm="1">
        <f t="array" aca="1" ref="AD12" ca="1">IF(B12&lt;=$F$4,SUM(IF(ISNUMBER(AA12:AC12),AA12:AC12)),"")</f>
        <v>0.375</v>
      </c>
      <c r="AE12" s="68">
        <f t="shared" si="19"/>
        <v>26</v>
      </c>
      <c r="AF12" s="260" t="str">
        <f t="shared" ca="1" si="20"/>
        <v>9:10 AM</v>
      </c>
      <c r="AG12" s="260" t="str">
        <f t="shared" ca="1" si="21"/>
        <v>9:00 AM</v>
      </c>
      <c r="AH12" s="257">
        <f t="shared" ca="1" si="22"/>
        <v>0.38261666666666666</v>
      </c>
      <c r="AI12" s="257">
        <f t="shared" ca="1" si="23"/>
        <v>0.375</v>
      </c>
      <c r="AJ12" s="1">
        <f t="shared" ca="1" si="24"/>
        <v>1</v>
      </c>
      <c r="AK12" s="260" t="str">
        <f t="shared" ca="1" si="25"/>
        <v>9:10 AM, 9:00 AM, 1</v>
      </c>
      <c r="AM12" s="319"/>
      <c r="AN12" s="1"/>
    </row>
    <row r="13" spans="1:40" ht="18" x14ac:dyDescent="0.2">
      <c r="A13" s="317">
        <f>IF(B13&lt;=$F$4,Input!D23,"")</f>
        <v>1.25</v>
      </c>
      <c r="B13" s="107">
        <v>5</v>
      </c>
      <c r="C13" s="233">
        <f t="shared" si="1"/>
        <v>1</v>
      </c>
      <c r="D13" s="130">
        <f>+TCP!HL10</f>
        <v>4</v>
      </c>
      <c r="E13" s="394">
        <f>+TCP!HM10</f>
        <v>1.2</v>
      </c>
      <c r="F13" s="237">
        <f t="shared" ca="1" si="2"/>
        <v>1.25</v>
      </c>
      <c r="G13" s="130">
        <v>5</v>
      </c>
      <c r="H13" s="315" t="str">
        <f>IF(ISNUMBER(TCP!HP10),TCP!HP10,"")</f>
        <v/>
      </c>
      <c r="I13" s="237" t="str">
        <f t="shared" si="3"/>
        <v/>
      </c>
      <c r="J13" s="238" t="str">
        <f t="shared" si="4"/>
        <v/>
      </c>
      <c r="K13" s="236" t="str">
        <f t="shared" si="5"/>
        <v/>
      </c>
      <c r="L13" s="236" t="str">
        <f t="shared" ref="L13:L22" si="28">IF(ISNUMBER(I13),K13+(I13/$F$6)/24,"")</f>
        <v/>
      </c>
      <c r="M13" s="252">
        <f t="shared" si="7"/>
        <v>4</v>
      </c>
      <c r="N13" s="239">
        <f ca="1">IF(ISNUMBER(D13),IF(P13=0,OFFSET(TCP!$M$6,0,D13),OFFSET(TCP!$M$6,MIN(M13,P13),MAX(M13,P13))),"")</f>
        <v>1.2</v>
      </c>
      <c r="O13" s="239">
        <f t="shared" si="8"/>
        <v>1</v>
      </c>
      <c r="P13" s="240">
        <f t="shared" si="26"/>
        <v>26</v>
      </c>
      <c r="Q13" s="248">
        <f t="shared" ca="1" si="27"/>
        <v>10.77</v>
      </c>
      <c r="R13" s="258">
        <f t="shared" ca="1" si="9"/>
        <v>0.38461666666666666</v>
      </c>
      <c r="S13" s="246" t="str">
        <f t="shared" ca="1" si="10"/>
        <v>9:13 AM</v>
      </c>
      <c r="T13" s="331" t="str">
        <f ca="1">IF(B13&lt;=$F$4,TEXT(OFFSET(Input!$H$18,M13,0),"H:MM AM/PM"),"")</f>
        <v>12:01 AM</v>
      </c>
      <c r="U13" s="248" t="str">
        <f t="shared" ca="1" si="0"/>
        <v>12:01 AM</v>
      </c>
      <c r="V13" s="1">
        <f t="shared" ca="1" si="11"/>
        <v>3</v>
      </c>
      <c r="W13" s="231" t="str">
        <f t="shared" ca="1" si="12"/>
        <v>12</v>
      </c>
      <c r="X13" s="231" t="str">
        <f t="shared" ca="1" si="13"/>
        <v>01</v>
      </c>
      <c r="Y13" s="1" t="str">
        <f t="shared" ca="1" si="14"/>
        <v>AM</v>
      </c>
      <c r="Z13" s="31">
        <f t="shared" ca="1" si="15"/>
        <v>0</v>
      </c>
      <c r="AA13" s="258" t="str">
        <f t="shared" ca="1" si="16"/>
        <v/>
      </c>
      <c r="AB13" s="256">
        <f t="shared" ca="1" si="17"/>
        <v>6.9444444444444447E-4</v>
      </c>
      <c r="AC13" s="256" t="str">
        <f t="shared" ca="1" si="18"/>
        <v/>
      </c>
      <c r="AD13" s="256" cm="1">
        <f t="array" aca="1" ref="AD13" ca="1">IF(B13&lt;=$F$4,SUM(IF(ISNUMBER(AA13:AC13),AA13:AC13)),"")</f>
        <v>6.9444444444444447E-4</v>
      </c>
      <c r="AE13" s="68">
        <f t="shared" si="19"/>
        <v>4</v>
      </c>
      <c r="AF13" s="260" t="str">
        <f t="shared" ca="1" si="20"/>
        <v>9:13 AM</v>
      </c>
      <c r="AG13" s="260" t="str">
        <f t="shared" ca="1" si="21"/>
        <v>12:01 AM</v>
      </c>
      <c r="AH13" s="257">
        <f t="shared" ca="1" si="22"/>
        <v>0.38461666666666666</v>
      </c>
      <c r="AI13" s="257">
        <f t="shared" ca="1" si="23"/>
        <v>6.9444444444444447E-4</v>
      </c>
      <c r="AJ13" s="1">
        <f t="shared" ca="1" si="24"/>
        <v>1</v>
      </c>
      <c r="AK13" s="260" t="str">
        <f t="shared" ca="1" si="25"/>
        <v>9:13 AM, 12:01 AM, 1</v>
      </c>
      <c r="AM13" s="319"/>
      <c r="AN13" s="1"/>
    </row>
    <row r="14" spans="1:40" ht="18" x14ac:dyDescent="0.2">
      <c r="A14" s="317">
        <f>IF(B14&lt;=$F$4,Input!D24,"")</f>
        <v>1.25</v>
      </c>
      <c r="B14" s="107">
        <v>6</v>
      </c>
      <c r="C14" s="233">
        <f t="shared" si="1"/>
        <v>1</v>
      </c>
      <c r="D14" s="130">
        <f>+TCP!HL11</f>
        <v>12</v>
      </c>
      <c r="E14" s="394">
        <f>+TCP!HM11</f>
        <v>2.11</v>
      </c>
      <c r="F14" s="237">
        <f t="shared" ca="1" si="2"/>
        <v>1.25</v>
      </c>
      <c r="G14" s="130">
        <v>6</v>
      </c>
      <c r="H14" s="315" t="str">
        <f>IF(ISNUMBER(TCP!HP11),TCP!HP11,"")</f>
        <v/>
      </c>
      <c r="I14" s="237" t="str">
        <f t="shared" si="3"/>
        <v/>
      </c>
      <c r="J14" s="238" t="str">
        <f t="shared" si="4"/>
        <v/>
      </c>
      <c r="K14" s="236" t="str">
        <f t="shared" si="5"/>
        <v/>
      </c>
      <c r="L14" s="236" t="str">
        <f t="shared" si="28"/>
        <v/>
      </c>
      <c r="M14" s="252">
        <f t="shared" si="7"/>
        <v>12</v>
      </c>
      <c r="N14" s="239">
        <f ca="1">IF(ISNUMBER(D14),IF(P14=0,OFFSET(TCP!$M$6,0,D14),OFFSET(TCP!$M$6,MIN(M14,P14),MAX(M14,P14))),"")</f>
        <v>2.11</v>
      </c>
      <c r="O14" s="239">
        <f t="shared" si="8"/>
        <v>1</v>
      </c>
      <c r="P14" s="240">
        <f t="shared" si="26"/>
        <v>4</v>
      </c>
      <c r="Q14" s="248">
        <f t="shared" ca="1" si="27"/>
        <v>12.879999999999999</v>
      </c>
      <c r="R14" s="258">
        <f t="shared" ca="1" si="9"/>
        <v>0.38813333333333333</v>
      </c>
      <c r="S14" s="246" t="str">
        <f t="shared" ca="1" si="10"/>
        <v>9:18 AM</v>
      </c>
      <c r="T14" s="331" t="str">
        <f ca="1">IF(B14&lt;=$F$4,TEXT(OFFSET(Input!$H$18,M14,0),"H:MM AM/PM"),"")</f>
        <v>8:30 AM</v>
      </c>
      <c r="U14" s="248" t="str">
        <f t="shared" ca="1" si="0"/>
        <v>8:30 AM</v>
      </c>
      <c r="V14" s="1">
        <f t="shared" ca="1" si="11"/>
        <v>2</v>
      </c>
      <c r="W14" s="231" t="str">
        <f t="shared" ca="1" si="12"/>
        <v>8</v>
      </c>
      <c r="X14" s="231" t="str">
        <f t="shared" ca="1" si="13"/>
        <v>30</v>
      </c>
      <c r="Y14" s="1" t="str">
        <f t="shared" ca="1" si="14"/>
        <v>AM</v>
      </c>
      <c r="Z14" s="31">
        <f t="shared" ca="1" si="15"/>
        <v>0</v>
      </c>
      <c r="AA14" s="258" t="str">
        <f t="shared" ca="1" si="16"/>
        <v/>
      </c>
      <c r="AB14" s="256" t="str">
        <f t="shared" ca="1" si="17"/>
        <v/>
      </c>
      <c r="AC14" s="256">
        <f t="shared" ca="1" si="18"/>
        <v>0.35416666666666663</v>
      </c>
      <c r="AD14" s="256" cm="1">
        <f t="array" aca="1" ref="AD14" ca="1">IF(B14&lt;=$F$4,SUM(IF(ISNUMBER(AA14:AC14),AA14:AC14)),"")</f>
        <v>0.35416666666666663</v>
      </c>
      <c r="AE14" s="68">
        <f t="shared" si="19"/>
        <v>12</v>
      </c>
      <c r="AF14" s="260" t="str">
        <f t="shared" ca="1" si="20"/>
        <v>9:18 AM</v>
      </c>
      <c r="AG14" s="260" t="str">
        <f t="shared" ca="1" si="21"/>
        <v>8:30 AM</v>
      </c>
      <c r="AH14" s="257">
        <f t="shared" ca="1" si="22"/>
        <v>0.38813333333333333</v>
      </c>
      <c r="AI14" s="257">
        <f t="shared" ca="1" si="23"/>
        <v>0.35416666666666663</v>
      </c>
      <c r="AJ14" s="1">
        <f t="shared" ca="1" si="24"/>
        <v>1</v>
      </c>
      <c r="AK14" s="260" t="str">
        <f t="shared" ca="1" si="25"/>
        <v>9:18 AM, 8:30 AM, 1</v>
      </c>
      <c r="AM14" s="319"/>
      <c r="AN14" s="1"/>
    </row>
    <row r="15" spans="1:40" ht="13" customHeight="1" x14ac:dyDescent="0.2">
      <c r="A15" s="317">
        <f>IF(B15&lt;=$F$4,Input!D25,"")</f>
        <v>1.25</v>
      </c>
      <c r="B15" s="107">
        <v>7</v>
      </c>
      <c r="C15" s="233">
        <f t="shared" si="1"/>
        <v>1</v>
      </c>
      <c r="D15" s="130">
        <f>+TCP!HL12</f>
        <v>20</v>
      </c>
      <c r="E15" s="394">
        <f>+TCP!HM12</f>
        <v>3.83</v>
      </c>
      <c r="F15" s="237">
        <f t="shared" ca="1" si="2"/>
        <v>1.25</v>
      </c>
      <c r="G15" s="130">
        <v>7</v>
      </c>
      <c r="H15" s="315" t="str">
        <f>IF(ISNUMBER(TCP!HP12),TCP!HP12,"")</f>
        <v/>
      </c>
      <c r="I15" s="237" t="str">
        <f t="shared" si="3"/>
        <v/>
      </c>
      <c r="J15" s="238" t="str">
        <f t="shared" si="4"/>
        <v/>
      </c>
      <c r="K15" s="236" t="str">
        <f t="shared" si="5"/>
        <v/>
      </c>
      <c r="L15" s="236" t="str">
        <f t="shared" si="28"/>
        <v/>
      </c>
      <c r="M15" s="252">
        <f t="shared" si="7"/>
        <v>20</v>
      </c>
      <c r="N15" s="239">
        <f ca="1">IF(ISNUMBER(D15),IF(P15=0,OFFSET(TCP!$M$6,0,D15),OFFSET(TCP!$M$6,MIN(M15,P15),MAX(M15,P15))),"")</f>
        <v>3.83</v>
      </c>
      <c r="O15" s="239">
        <f t="shared" si="8"/>
        <v>1</v>
      </c>
      <c r="P15" s="240">
        <f t="shared" si="26"/>
        <v>12</v>
      </c>
      <c r="Q15" s="248">
        <f t="shared" ca="1" si="27"/>
        <v>16.71</v>
      </c>
      <c r="R15" s="258">
        <f t="shared" ca="1" si="9"/>
        <v>0.39451666666666663</v>
      </c>
      <c r="S15" s="246" t="str">
        <f t="shared" ca="1" si="10"/>
        <v>9:28 AM</v>
      </c>
      <c r="T15" s="331" t="str">
        <f ca="1">IF(B15&lt;=$F$4,TEXT(OFFSET(Input!$H$18,M15,0),"H:MM AM/PM"),"")</f>
        <v>9:00 AM</v>
      </c>
      <c r="U15" s="248" t="str">
        <f t="shared" ca="1" si="0"/>
        <v>9:00 AM</v>
      </c>
      <c r="V15" s="1">
        <f t="shared" ca="1" si="11"/>
        <v>2</v>
      </c>
      <c r="W15" s="231" t="str">
        <f t="shared" ca="1" si="12"/>
        <v>9</v>
      </c>
      <c r="X15" s="231" t="str">
        <f t="shared" ca="1" si="13"/>
        <v>00</v>
      </c>
      <c r="Y15" s="1" t="str">
        <f t="shared" ca="1" si="14"/>
        <v>AM</v>
      </c>
      <c r="Z15" s="31">
        <f t="shared" ca="1" si="15"/>
        <v>0</v>
      </c>
      <c r="AA15" s="258" t="str">
        <f t="shared" ca="1" si="16"/>
        <v/>
      </c>
      <c r="AB15" s="256" t="str">
        <f t="shared" ca="1" si="17"/>
        <v/>
      </c>
      <c r="AC15" s="256">
        <f t="shared" ca="1" si="18"/>
        <v>0.375</v>
      </c>
      <c r="AD15" s="256" cm="1">
        <f t="array" aca="1" ref="AD15" ca="1">IF(B15&lt;=$F$4,SUM(IF(ISNUMBER(AA15:AC15),AA15:AC15)),"")</f>
        <v>0.375</v>
      </c>
      <c r="AE15" s="68">
        <f t="shared" si="19"/>
        <v>20</v>
      </c>
      <c r="AF15" s="260" t="str">
        <f t="shared" ca="1" si="20"/>
        <v>9:28 AM</v>
      </c>
      <c r="AG15" s="260" t="str">
        <f t="shared" ca="1" si="21"/>
        <v>9:00 AM</v>
      </c>
      <c r="AH15" s="257">
        <f t="shared" ca="1" si="22"/>
        <v>0.39451666666666663</v>
      </c>
      <c r="AI15" s="257">
        <f t="shared" ca="1" si="23"/>
        <v>0.375</v>
      </c>
      <c r="AJ15" s="1">
        <f t="shared" ca="1" si="24"/>
        <v>1</v>
      </c>
      <c r="AK15" s="260" t="str">
        <f t="shared" ca="1" si="25"/>
        <v>9:28 AM, 9:00 AM, 1</v>
      </c>
      <c r="AM15" s="319"/>
      <c r="AN15" s="1"/>
    </row>
    <row r="16" spans="1:40" ht="18" x14ac:dyDescent="0.2">
      <c r="A16" s="317">
        <f>IF(B16&lt;=$F$4,Input!D26,"")</f>
        <v>1.25</v>
      </c>
      <c r="B16" s="107">
        <v>8</v>
      </c>
      <c r="C16" s="233">
        <f t="shared" si="1"/>
        <v>1</v>
      </c>
      <c r="D16" s="130">
        <f>+TCP!HL13</f>
        <v>1</v>
      </c>
      <c r="E16" s="394">
        <f>+TCP!HM13</f>
        <v>1.27</v>
      </c>
      <c r="F16" s="237">
        <f t="shared" ca="1" si="2"/>
        <v>1.25</v>
      </c>
      <c r="G16" s="130">
        <v>8</v>
      </c>
      <c r="H16" s="315" t="str">
        <f>IF(ISNUMBER(TCP!HP13),TCP!HP13,"")</f>
        <v/>
      </c>
      <c r="I16" s="237" t="str">
        <f t="shared" si="3"/>
        <v/>
      </c>
      <c r="J16" s="238" t="str">
        <f t="shared" si="4"/>
        <v/>
      </c>
      <c r="K16" s="236" t="str">
        <f t="shared" si="5"/>
        <v/>
      </c>
      <c r="L16" s="236" t="str">
        <f t="shared" si="28"/>
        <v/>
      </c>
      <c r="M16" s="252">
        <f t="shared" si="7"/>
        <v>1</v>
      </c>
      <c r="N16" s="239">
        <f ca="1">IF(ISNUMBER(D16),IF(P16=0,OFFSET(TCP!$M$6,0,D16),OFFSET(TCP!$M$6,MIN(M16,P16),MAX(M16,P16))),"")</f>
        <v>1.27</v>
      </c>
      <c r="O16" s="239">
        <f t="shared" ref="O16:O40" si="29">IF(ISNUMBER(D16),C16,"")</f>
        <v>1</v>
      </c>
      <c r="P16" s="240">
        <f t="shared" si="26"/>
        <v>20</v>
      </c>
      <c r="Q16" s="248">
        <f t="shared" ca="1" si="27"/>
        <v>17.98</v>
      </c>
      <c r="R16" s="258">
        <f t="shared" ca="1" si="9"/>
        <v>0.39663333333333328</v>
      </c>
      <c r="S16" s="246" t="str">
        <f t="shared" ca="1" si="10"/>
        <v>9:31 AM</v>
      </c>
      <c r="T16" s="331" t="str">
        <f ca="1">IF(B16&lt;=$F$4,TEXT(OFFSET(Input!$H$18,M16,0),"H:MM AM/PM"),"")</f>
        <v>8:30 AM</v>
      </c>
      <c r="U16" s="248" t="str">
        <f t="shared" ca="1" si="0"/>
        <v>8:30 AM</v>
      </c>
      <c r="V16" s="1">
        <f t="shared" ca="1" si="11"/>
        <v>2</v>
      </c>
      <c r="W16" s="231" t="str">
        <f t="shared" ca="1" si="12"/>
        <v>8</v>
      </c>
      <c r="X16" s="231" t="str">
        <f t="shared" ca="1" si="13"/>
        <v>30</v>
      </c>
      <c r="Y16" s="1" t="str">
        <f t="shared" ca="1" si="14"/>
        <v>AM</v>
      </c>
      <c r="Z16" s="31">
        <f t="shared" ca="1" si="15"/>
        <v>0</v>
      </c>
      <c r="AA16" s="258" t="str">
        <f t="shared" ca="1" si="16"/>
        <v/>
      </c>
      <c r="AB16" s="256" t="str">
        <f t="shared" ca="1" si="17"/>
        <v/>
      </c>
      <c r="AC16" s="256">
        <f t="shared" ca="1" si="18"/>
        <v>0.35416666666666663</v>
      </c>
      <c r="AD16" s="256" cm="1">
        <f t="array" aca="1" ref="AD16" ca="1">IF(B16&lt;=$F$4,SUM(IF(ISNUMBER(AA16:AC16),AA16:AC16)),"")</f>
        <v>0.35416666666666663</v>
      </c>
      <c r="AE16" s="68">
        <f t="shared" si="19"/>
        <v>1</v>
      </c>
      <c r="AF16" s="260" t="str">
        <f t="shared" ca="1" si="20"/>
        <v>9:31 AM</v>
      </c>
      <c r="AG16" s="260" t="str">
        <f t="shared" ca="1" si="21"/>
        <v>8:30 AM</v>
      </c>
      <c r="AH16" s="257">
        <f t="shared" ca="1" si="22"/>
        <v>0.39663333333333328</v>
      </c>
      <c r="AI16" s="257">
        <f t="shared" ca="1" si="23"/>
        <v>0.35416666666666663</v>
      </c>
      <c r="AJ16" s="1">
        <f t="shared" ca="1" si="24"/>
        <v>1</v>
      </c>
      <c r="AK16" s="260" t="str">
        <f t="shared" ca="1" si="25"/>
        <v>9:31 AM, 8:30 AM, 1</v>
      </c>
      <c r="AM16" s="319"/>
      <c r="AN16" s="1"/>
    </row>
    <row r="17" spans="1:37" ht="18" x14ac:dyDescent="0.2">
      <c r="A17" s="317">
        <f>IF(B17&lt;=$F$4,Input!D27,"")</f>
        <v>1.25</v>
      </c>
      <c r="B17" s="107">
        <v>9</v>
      </c>
      <c r="C17" s="233">
        <f t="shared" si="1"/>
        <v>1</v>
      </c>
      <c r="D17" s="130">
        <f>+TCP!HL14</f>
        <v>7</v>
      </c>
      <c r="E17" s="394">
        <f>+TCP!HM14</f>
        <v>0.24</v>
      </c>
      <c r="F17" s="237">
        <f t="shared" ca="1" si="2"/>
        <v>1.25</v>
      </c>
      <c r="G17" s="130">
        <v>9</v>
      </c>
      <c r="H17" s="315" t="str">
        <f>IF(ISNUMBER(TCP!HP14),TCP!HP14,"")</f>
        <v/>
      </c>
      <c r="I17" s="237" t="str">
        <f t="shared" si="3"/>
        <v/>
      </c>
      <c r="J17" s="238" t="str">
        <f t="shared" si="4"/>
        <v/>
      </c>
      <c r="K17" s="236" t="str">
        <f t="shared" si="5"/>
        <v/>
      </c>
      <c r="L17" s="236" t="str">
        <f t="shared" si="28"/>
        <v/>
      </c>
      <c r="M17" s="252">
        <f t="shared" si="7"/>
        <v>7</v>
      </c>
      <c r="N17" s="239">
        <f ca="1">IF(ISNUMBER(D17),IF(P17=0,OFFSET(TCP!$M$6,0,D17),OFFSET(TCP!$M$6,MIN(M17,P17),MAX(M17,P17))),"")</f>
        <v>0.24</v>
      </c>
      <c r="O17" s="239">
        <f t="shared" si="29"/>
        <v>1</v>
      </c>
      <c r="P17" s="240">
        <f t="shared" si="26"/>
        <v>1</v>
      </c>
      <c r="Q17" s="248">
        <f t="shared" ca="1" si="27"/>
        <v>18.22</v>
      </c>
      <c r="R17" s="258">
        <f t="shared" ca="1" si="9"/>
        <v>0.39703333333333329</v>
      </c>
      <c r="S17" s="246" t="str">
        <f t="shared" ca="1" si="10"/>
        <v>9:31 AM</v>
      </c>
      <c r="T17" s="331" t="str">
        <f ca="1">IF(B17&lt;=$F$4,TEXT(OFFSET(Input!$H$18,M17,0),"H:MM AM/PM"),"")</f>
        <v>7:30 AM</v>
      </c>
      <c r="U17" s="248" t="str">
        <f t="shared" ca="1" si="0"/>
        <v>7:30 AM</v>
      </c>
      <c r="V17" s="1">
        <f t="shared" ca="1" si="11"/>
        <v>2</v>
      </c>
      <c r="W17" s="231" t="str">
        <f t="shared" ca="1" si="12"/>
        <v>7</v>
      </c>
      <c r="X17" s="231" t="str">
        <f t="shared" ca="1" si="13"/>
        <v>30</v>
      </c>
      <c r="Y17" s="1" t="str">
        <f t="shared" ca="1" si="14"/>
        <v>AM</v>
      </c>
      <c r="Z17" s="31">
        <f t="shared" ca="1" si="15"/>
        <v>0</v>
      </c>
      <c r="AA17" s="258" t="str">
        <f t="shared" ca="1" si="16"/>
        <v/>
      </c>
      <c r="AB17" s="256" t="str">
        <f t="shared" ca="1" si="17"/>
        <v/>
      </c>
      <c r="AC17" s="256">
        <f t="shared" ca="1" si="18"/>
        <v>0.3125</v>
      </c>
      <c r="AD17" s="256" cm="1">
        <f t="array" aca="1" ref="AD17" ca="1">IF(B17&lt;=$F$4,SUM(IF(ISNUMBER(AA17:AC17),AA17:AC17)),"")</f>
        <v>0.3125</v>
      </c>
      <c r="AE17" s="68">
        <f t="shared" si="19"/>
        <v>7</v>
      </c>
      <c r="AF17" s="260" t="str">
        <f t="shared" ca="1" si="20"/>
        <v>9:31 AM</v>
      </c>
      <c r="AG17" s="260" t="str">
        <f t="shared" ca="1" si="21"/>
        <v>7:30 AM</v>
      </c>
      <c r="AH17" s="257">
        <f t="shared" ca="1" si="22"/>
        <v>0.39703333333333329</v>
      </c>
      <c r="AI17" s="257">
        <f t="shared" ca="1" si="23"/>
        <v>0.3125</v>
      </c>
      <c r="AJ17" s="1">
        <f t="shared" ca="1" si="24"/>
        <v>1</v>
      </c>
      <c r="AK17" s="260" t="str">
        <f t="shared" ca="1" si="25"/>
        <v>9:31 AM, 7:30 AM, 1</v>
      </c>
    </row>
    <row r="18" spans="1:37" ht="13" customHeight="1" x14ac:dyDescent="0.2">
      <c r="A18" s="317">
        <f>IF(B18&lt;=$F$4,Input!D28,"")</f>
        <v>1.25</v>
      </c>
      <c r="B18" s="107">
        <v>10</v>
      </c>
      <c r="C18" s="233">
        <f t="shared" si="1"/>
        <v>1</v>
      </c>
      <c r="D18" s="130">
        <f>+TCP!HL15</f>
        <v>13</v>
      </c>
      <c r="E18" s="394">
        <f>+TCP!HM15</f>
        <v>5.32</v>
      </c>
      <c r="F18" s="237">
        <f t="shared" ca="1" si="2"/>
        <v>1.25</v>
      </c>
      <c r="G18" s="130">
        <v>10</v>
      </c>
      <c r="H18" s="315" t="str">
        <f>IF(ISNUMBER(TCP!HP15),TCP!HP15,"")</f>
        <v/>
      </c>
      <c r="I18" s="237" t="str">
        <f t="shared" si="3"/>
        <v/>
      </c>
      <c r="J18" s="238" t="str">
        <f t="shared" si="4"/>
        <v/>
      </c>
      <c r="K18" s="236" t="str">
        <f t="shared" si="5"/>
        <v/>
      </c>
      <c r="L18" s="236" t="str">
        <f t="shared" si="28"/>
        <v/>
      </c>
      <c r="M18" s="252">
        <f t="shared" si="7"/>
        <v>13</v>
      </c>
      <c r="N18" s="239">
        <f ca="1">IF(ISNUMBER(D18),IF(P18=0,OFFSET(TCP!$M$6,0,D18),OFFSET(TCP!$M$6,MIN(M18,P18),MAX(M18,P18))),"")</f>
        <v>5.32</v>
      </c>
      <c r="O18" s="239">
        <f t="shared" si="29"/>
        <v>1</v>
      </c>
      <c r="P18" s="240">
        <f t="shared" si="26"/>
        <v>7</v>
      </c>
      <c r="Q18" s="248">
        <f t="shared" ca="1" si="27"/>
        <v>23.54</v>
      </c>
      <c r="R18" s="258">
        <f t="shared" ca="1" si="9"/>
        <v>0.40589999999999998</v>
      </c>
      <c r="S18" s="246" t="str">
        <f t="shared" ca="1" si="10"/>
        <v>9:44 AM</v>
      </c>
      <c r="T18" s="331" t="str">
        <f ca="1">IF(B18&lt;=$F$4,TEXT(OFFSET(Input!$H$18,M18,0),"H:MM AM/PM"),"")</f>
        <v>6:00 AM</v>
      </c>
      <c r="U18" s="248" t="str">
        <f t="shared" ca="1" si="0"/>
        <v>6:00 AM</v>
      </c>
      <c r="V18" s="1">
        <f t="shared" ca="1" si="11"/>
        <v>2</v>
      </c>
      <c r="W18" s="231" t="str">
        <f t="shared" ca="1" si="12"/>
        <v>6</v>
      </c>
      <c r="X18" s="231" t="str">
        <f t="shared" ca="1" si="13"/>
        <v>00</v>
      </c>
      <c r="Y18" s="1" t="str">
        <f t="shared" ca="1" si="14"/>
        <v>AM</v>
      </c>
      <c r="Z18" s="31">
        <f t="shared" ca="1" si="15"/>
        <v>0</v>
      </c>
      <c r="AA18" s="258" t="str">
        <f t="shared" ca="1" si="16"/>
        <v/>
      </c>
      <c r="AB18" s="256" t="str">
        <f t="shared" ca="1" si="17"/>
        <v/>
      </c>
      <c r="AC18" s="256">
        <f t="shared" ca="1" si="18"/>
        <v>0.25</v>
      </c>
      <c r="AD18" s="256" cm="1">
        <f t="array" aca="1" ref="AD18" ca="1">IF(B18&lt;=$F$4,SUM(IF(ISNUMBER(AA18:AC18),AA18:AC18)),"")</f>
        <v>0.25</v>
      </c>
      <c r="AE18" s="68">
        <f t="shared" si="19"/>
        <v>13</v>
      </c>
      <c r="AF18" s="260" t="str">
        <f t="shared" ca="1" si="20"/>
        <v>9:44 AM</v>
      </c>
      <c r="AG18" s="260" t="str">
        <f t="shared" ca="1" si="21"/>
        <v>6:00 AM</v>
      </c>
      <c r="AH18" s="257">
        <f t="shared" ca="1" si="22"/>
        <v>0.40589999999999998</v>
      </c>
      <c r="AI18" s="257">
        <f t="shared" ca="1" si="23"/>
        <v>0.25</v>
      </c>
      <c r="AJ18" s="1">
        <f t="shared" ca="1" si="24"/>
        <v>1</v>
      </c>
      <c r="AK18" s="260" t="str">
        <f t="shared" ca="1" si="25"/>
        <v>9:44 AM, 6:00 AM, 1</v>
      </c>
    </row>
    <row r="19" spans="1:37" ht="18" x14ac:dyDescent="0.2">
      <c r="A19" s="317">
        <f>IF(B19&lt;=$F$4,Input!D29,"")</f>
        <v>1.25</v>
      </c>
      <c r="B19" s="107">
        <v>11</v>
      </c>
      <c r="C19" s="233">
        <f t="shared" si="1"/>
        <v>1</v>
      </c>
      <c r="D19" s="130">
        <f>+TCP!HL16</f>
        <v>24</v>
      </c>
      <c r="E19" s="394">
        <f>+TCP!HM16</f>
        <v>7.0000000000000007E-2</v>
      </c>
      <c r="F19" s="237">
        <f t="shared" ca="1" si="2"/>
        <v>1.25</v>
      </c>
      <c r="G19" s="130">
        <v>11</v>
      </c>
      <c r="H19" s="315" t="str">
        <f>IF(ISNUMBER(TCP!HP16),TCP!HP16,"")</f>
        <v/>
      </c>
      <c r="I19" s="237" t="str">
        <f t="shared" si="3"/>
        <v/>
      </c>
      <c r="J19" s="238" t="str">
        <f t="shared" si="4"/>
        <v/>
      </c>
      <c r="K19" s="236" t="str">
        <f t="shared" si="5"/>
        <v/>
      </c>
      <c r="L19" s="236" t="str">
        <f t="shared" si="28"/>
        <v/>
      </c>
      <c r="M19" s="252">
        <f t="shared" si="7"/>
        <v>24</v>
      </c>
      <c r="N19" s="239">
        <f ca="1">IF(ISNUMBER(D19),IF(P19=0,OFFSET(TCP!$M$6,0,D19),OFFSET(TCP!$M$6,MIN(M19,P19),MAX(M19,P19))),"")</f>
        <v>7.0000000000000007E-2</v>
      </c>
      <c r="O19" s="239">
        <f t="shared" si="29"/>
        <v>1</v>
      </c>
      <c r="P19" s="240">
        <f t="shared" si="26"/>
        <v>13</v>
      </c>
      <c r="Q19" s="248">
        <f t="shared" ca="1" si="27"/>
        <v>23.61</v>
      </c>
      <c r="R19" s="258">
        <f t="shared" ca="1" si="9"/>
        <v>0.40601666666666664</v>
      </c>
      <c r="S19" s="246" t="str">
        <f t="shared" ca="1" si="10"/>
        <v>9:44 AM</v>
      </c>
      <c r="T19" s="331" t="str">
        <f ca="1">IF(B19&lt;=$F$4,TEXT(OFFSET(Input!$H$18,M19,0),"H:MM AM/PM"),"")</f>
        <v>9:00 AM</v>
      </c>
      <c r="U19" s="248" t="str">
        <f t="shared" ca="1" si="0"/>
        <v>9:00 AM</v>
      </c>
      <c r="V19" s="1">
        <f t="shared" ca="1" si="11"/>
        <v>2</v>
      </c>
      <c r="W19" s="231" t="str">
        <f t="shared" ca="1" si="12"/>
        <v>9</v>
      </c>
      <c r="X19" s="231" t="str">
        <f t="shared" ca="1" si="13"/>
        <v>00</v>
      </c>
      <c r="Y19" s="1" t="str">
        <f t="shared" ca="1" si="14"/>
        <v>AM</v>
      </c>
      <c r="Z19" s="31">
        <f t="shared" ca="1" si="15"/>
        <v>0</v>
      </c>
      <c r="AA19" s="258" t="str">
        <f t="shared" ca="1" si="16"/>
        <v/>
      </c>
      <c r="AB19" s="256" t="str">
        <f t="shared" ca="1" si="17"/>
        <v/>
      </c>
      <c r="AC19" s="256">
        <f t="shared" ca="1" si="18"/>
        <v>0.375</v>
      </c>
      <c r="AD19" s="256" cm="1">
        <f t="array" aca="1" ref="AD19" ca="1">IF(B19&lt;=$F$4,SUM(IF(ISNUMBER(AA19:AC19),AA19:AC19)),"")</f>
        <v>0.375</v>
      </c>
      <c r="AE19" s="68">
        <f t="shared" si="19"/>
        <v>24</v>
      </c>
      <c r="AF19" s="260" t="str">
        <f t="shared" ca="1" si="20"/>
        <v>9:44 AM</v>
      </c>
      <c r="AG19" s="260" t="str">
        <f t="shared" ca="1" si="21"/>
        <v>9:00 AM</v>
      </c>
      <c r="AH19" s="257">
        <f t="shared" ca="1" si="22"/>
        <v>0.40601666666666664</v>
      </c>
      <c r="AI19" s="257">
        <f t="shared" ca="1" si="23"/>
        <v>0.375</v>
      </c>
      <c r="AJ19" s="1">
        <f t="shared" ca="1" si="24"/>
        <v>1</v>
      </c>
      <c r="AK19" s="260" t="str">
        <f t="shared" ca="1" si="25"/>
        <v>9:44 AM, 9:00 AM, 1</v>
      </c>
    </row>
    <row r="20" spans="1:37" ht="18" x14ac:dyDescent="0.2">
      <c r="A20" s="317">
        <f>IF(B20&lt;=$F$4,Input!D30,"")</f>
        <v>1.25</v>
      </c>
      <c r="B20" s="107">
        <v>12</v>
      </c>
      <c r="C20" s="233">
        <f t="shared" si="1"/>
        <v>1</v>
      </c>
      <c r="D20" s="130">
        <f>+TCP!HL17</f>
        <v>9</v>
      </c>
      <c r="E20" s="394">
        <f>+TCP!HM17</f>
        <v>0.26</v>
      </c>
      <c r="F20" s="237">
        <f t="shared" ca="1" si="2"/>
        <v>1.25</v>
      </c>
      <c r="G20" s="130">
        <v>12</v>
      </c>
      <c r="H20" s="315" t="str">
        <f>IF(ISNUMBER(TCP!HP17),TCP!HP17,"")</f>
        <v/>
      </c>
      <c r="I20" s="237" t="str">
        <f t="shared" si="3"/>
        <v/>
      </c>
      <c r="J20" s="238" t="str">
        <f t="shared" si="4"/>
        <v/>
      </c>
      <c r="K20" s="236" t="str">
        <f t="shared" si="5"/>
        <v/>
      </c>
      <c r="L20" s="236" t="str">
        <f t="shared" si="28"/>
        <v/>
      </c>
      <c r="M20" s="252">
        <f t="shared" si="7"/>
        <v>9</v>
      </c>
      <c r="N20" s="239">
        <f ca="1">IF(ISNUMBER(D20),IF(P20=0,OFFSET(TCP!$M$6,0,D20),OFFSET(TCP!$M$6,MIN(M20,P20),MAX(M20,P20))),"")</f>
        <v>0.26</v>
      </c>
      <c r="O20" s="239">
        <f t="shared" si="29"/>
        <v>1</v>
      </c>
      <c r="P20" s="240">
        <f t="shared" si="26"/>
        <v>24</v>
      </c>
      <c r="Q20" s="248">
        <f t="shared" ca="1" si="27"/>
        <v>23.87</v>
      </c>
      <c r="R20" s="258">
        <f t="shared" ca="1" si="9"/>
        <v>0.40644999999999998</v>
      </c>
      <c r="S20" s="246" t="str">
        <f t="shared" ca="1" si="10"/>
        <v>9:45 AM</v>
      </c>
      <c r="T20" s="331" t="str">
        <f ca="1">IF(B20&lt;=$F$4,TEXT(OFFSET(Input!$H$18,M20,0),"H:MM AM/PM"),"")</f>
        <v>9:00 AM</v>
      </c>
      <c r="U20" s="248" t="str">
        <f t="shared" ca="1" si="0"/>
        <v>9:00 AM</v>
      </c>
      <c r="V20" s="1">
        <f t="shared" ca="1" si="11"/>
        <v>2</v>
      </c>
      <c r="W20" s="231" t="str">
        <f t="shared" ca="1" si="12"/>
        <v>9</v>
      </c>
      <c r="X20" s="231" t="str">
        <f t="shared" ca="1" si="13"/>
        <v>00</v>
      </c>
      <c r="Y20" s="1" t="str">
        <f t="shared" ca="1" si="14"/>
        <v>AM</v>
      </c>
      <c r="Z20" s="31">
        <f t="shared" ca="1" si="15"/>
        <v>0</v>
      </c>
      <c r="AA20" s="258" t="str">
        <f t="shared" ca="1" si="16"/>
        <v/>
      </c>
      <c r="AB20" s="256" t="str">
        <f t="shared" ca="1" si="17"/>
        <v/>
      </c>
      <c r="AC20" s="256">
        <f t="shared" ca="1" si="18"/>
        <v>0.375</v>
      </c>
      <c r="AD20" s="256" cm="1">
        <f t="array" aca="1" ref="AD20" ca="1">IF(B20&lt;=$F$4,SUM(IF(ISNUMBER(AA20:AC20),AA20:AC20)),"")</f>
        <v>0.375</v>
      </c>
      <c r="AE20" s="68">
        <f t="shared" si="19"/>
        <v>9</v>
      </c>
      <c r="AF20" s="260" t="str">
        <f t="shared" ca="1" si="20"/>
        <v>9:45 AM</v>
      </c>
      <c r="AG20" s="260" t="str">
        <f t="shared" ca="1" si="21"/>
        <v>9:00 AM</v>
      </c>
      <c r="AH20" s="257">
        <f t="shared" ca="1" si="22"/>
        <v>0.40644999999999998</v>
      </c>
      <c r="AI20" s="257">
        <f t="shared" ca="1" si="23"/>
        <v>0.375</v>
      </c>
      <c r="AJ20" s="1">
        <f t="shared" ca="1" si="24"/>
        <v>1</v>
      </c>
      <c r="AK20" s="260" t="str">
        <f t="shared" ca="1" si="25"/>
        <v>9:45 AM, 9:00 AM, 1</v>
      </c>
    </row>
    <row r="21" spans="1:37" ht="13" customHeight="1" x14ac:dyDescent="0.2">
      <c r="A21" s="317">
        <f>IF(B21&lt;=$F$4,Input!D31,"")</f>
        <v>1.25</v>
      </c>
      <c r="B21" s="107">
        <v>13</v>
      </c>
      <c r="C21" s="233">
        <f t="shared" si="1"/>
        <v>1</v>
      </c>
      <c r="D21" s="130">
        <f>+TCP!HL18</f>
        <v>10</v>
      </c>
      <c r="E21" s="394">
        <f>+TCP!HM18</f>
        <v>0.05</v>
      </c>
      <c r="F21" s="237">
        <f t="shared" ca="1" si="2"/>
        <v>1.25</v>
      </c>
      <c r="G21" s="50">
        <v>13</v>
      </c>
      <c r="H21" s="315" t="str">
        <f>IF(ISNUMBER(TCP!HP18),TCP!HP18,"")</f>
        <v/>
      </c>
      <c r="I21" s="237" t="str">
        <f t="shared" si="3"/>
        <v/>
      </c>
      <c r="J21" s="238" t="str">
        <f t="shared" si="4"/>
        <v/>
      </c>
      <c r="K21" s="236" t="str">
        <f t="shared" si="5"/>
        <v/>
      </c>
      <c r="L21" s="236" t="str">
        <f t="shared" si="28"/>
        <v/>
      </c>
      <c r="M21" s="252">
        <f t="shared" si="7"/>
        <v>10</v>
      </c>
      <c r="N21" s="239">
        <f ca="1">IF(ISNUMBER(D21),IF(P21=0,OFFSET(TCP!$M$6,0,D21),OFFSET(TCP!$M$6,MIN(M21,P21),MAX(M21,P21))),"")</f>
        <v>0.05</v>
      </c>
      <c r="O21" s="239">
        <f t="shared" si="29"/>
        <v>1</v>
      </c>
      <c r="P21" s="240">
        <f t="shared" si="26"/>
        <v>9</v>
      </c>
      <c r="Q21" s="248">
        <f t="shared" ca="1" si="27"/>
        <v>23.92</v>
      </c>
      <c r="R21" s="258">
        <f t="shared" ca="1" si="9"/>
        <v>0.4065333333333333</v>
      </c>
      <c r="S21" s="246" t="str">
        <f t="shared" ca="1" si="10"/>
        <v>9:45 AM</v>
      </c>
      <c r="T21" s="331" t="str">
        <f ca="1">IF(B21&lt;=$F$4,TEXT(OFFSET(Input!$H$18,M21,0),"H:MM AM/PM"),"")</f>
        <v>6:00 AM</v>
      </c>
      <c r="U21" s="248" t="str">
        <f t="shared" ca="1" si="0"/>
        <v>6:00 AM</v>
      </c>
      <c r="V21" s="1">
        <f t="shared" ca="1" si="11"/>
        <v>2</v>
      </c>
      <c r="W21" s="231" t="str">
        <f t="shared" ca="1" si="12"/>
        <v>6</v>
      </c>
      <c r="X21" s="231" t="str">
        <f t="shared" ca="1" si="13"/>
        <v>00</v>
      </c>
      <c r="Y21" s="1" t="str">
        <f t="shared" ca="1" si="14"/>
        <v>AM</v>
      </c>
      <c r="Z21" s="31">
        <f t="shared" ca="1" si="15"/>
        <v>0</v>
      </c>
      <c r="AA21" s="258" t="str">
        <f t="shared" ca="1" si="16"/>
        <v/>
      </c>
      <c r="AB21" s="256" t="str">
        <f t="shared" ca="1" si="17"/>
        <v/>
      </c>
      <c r="AC21" s="256">
        <f t="shared" ca="1" si="18"/>
        <v>0.25</v>
      </c>
      <c r="AD21" s="256" cm="1">
        <f t="array" aca="1" ref="AD21" ca="1">IF(B21&lt;=$F$4,SUM(IF(ISNUMBER(AA21:AC21),AA21:AC21)),"")</f>
        <v>0.25</v>
      </c>
      <c r="AE21" s="68">
        <f t="shared" si="19"/>
        <v>10</v>
      </c>
      <c r="AF21" s="260" t="str">
        <f t="shared" ca="1" si="20"/>
        <v>9:45 AM</v>
      </c>
      <c r="AG21" s="260" t="str">
        <f t="shared" ca="1" si="21"/>
        <v>6:00 AM</v>
      </c>
      <c r="AH21" s="257">
        <f t="shared" ca="1" si="22"/>
        <v>0.4065333333333333</v>
      </c>
      <c r="AI21" s="257">
        <f t="shared" ca="1" si="23"/>
        <v>0.25</v>
      </c>
      <c r="AJ21" s="1">
        <f t="shared" ca="1" si="24"/>
        <v>1</v>
      </c>
      <c r="AK21" s="260" t="str">
        <f t="shared" ca="1" si="25"/>
        <v>9:45 AM, 6:00 AM, 1</v>
      </c>
    </row>
    <row r="22" spans="1:37" ht="18" x14ac:dyDescent="0.2">
      <c r="A22" s="317">
        <f>IF(B22&lt;=$F$4,Input!D32,"")</f>
        <v>1.25</v>
      </c>
      <c r="B22" s="107">
        <v>14</v>
      </c>
      <c r="C22" s="233">
        <f t="shared" si="1"/>
        <v>1</v>
      </c>
      <c r="D22" s="130">
        <f>+TCP!HL19</f>
        <v>5</v>
      </c>
      <c r="E22" s="394">
        <f>+TCP!HM19</f>
        <v>0.31</v>
      </c>
      <c r="F22" s="237">
        <f t="shared" ca="1" si="2"/>
        <v>1.25</v>
      </c>
      <c r="G22" s="50">
        <v>14</v>
      </c>
      <c r="H22" s="315" t="str">
        <f>IF(ISNUMBER(TCP!HP19),TCP!HP19,"")</f>
        <v/>
      </c>
      <c r="I22" s="237" t="str">
        <f t="shared" si="3"/>
        <v/>
      </c>
      <c r="J22" s="238" t="str">
        <f t="shared" si="4"/>
        <v/>
      </c>
      <c r="K22" s="236" t="str">
        <f t="shared" si="5"/>
        <v/>
      </c>
      <c r="L22" s="236" t="str">
        <f t="shared" si="28"/>
        <v/>
      </c>
      <c r="M22" s="252">
        <f t="shared" si="7"/>
        <v>5</v>
      </c>
      <c r="N22" s="239">
        <f ca="1">IF(ISNUMBER(D22),IF(P22=0,OFFSET(TCP!$M$6,0,D22),OFFSET(TCP!$M$6,MIN(M22,P22),MAX(M22,P22))),"")</f>
        <v>0.31</v>
      </c>
      <c r="O22" s="239">
        <f t="shared" si="29"/>
        <v>1</v>
      </c>
      <c r="P22" s="240">
        <f t="shared" si="26"/>
        <v>10</v>
      </c>
      <c r="Q22" s="248">
        <f t="shared" ca="1" si="27"/>
        <v>24.23</v>
      </c>
      <c r="R22" s="258">
        <f t="shared" ca="1" si="9"/>
        <v>0.40704999999999997</v>
      </c>
      <c r="S22" s="246" t="str">
        <f t="shared" ca="1" si="10"/>
        <v>9:46 AM</v>
      </c>
      <c r="T22" s="331" t="str">
        <f ca="1">IF(B22&lt;=$F$4,TEXT(OFFSET(Input!$H$18,M22,0),"H:MM AM/PM"),"")</f>
        <v>10:00 AM</v>
      </c>
      <c r="U22" s="248" t="str">
        <f t="shared" ca="1" si="0"/>
        <v>10:00 AM</v>
      </c>
      <c r="V22" s="1">
        <f t="shared" ca="1" si="11"/>
        <v>3</v>
      </c>
      <c r="W22" s="231" t="str">
        <f t="shared" ca="1" si="12"/>
        <v>10</v>
      </c>
      <c r="X22" s="231" t="str">
        <f t="shared" ca="1" si="13"/>
        <v>00</v>
      </c>
      <c r="Y22" s="1" t="str">
        <f t="shared" ca="1" si="14"/>
        <v>AM</v>
      </c>
      <c r="Z22" s="31">
        <f t="shared" ca="1" si="15"/>
        <v>0</v>
      </c>
      <c r="AA22" s="258" t="str">
        <f t="shared" ca="1" si="16"/>
        <v/>
      </c>
      <c r="AB22" s="256" t="str">
        <f t="shared" ca="1" si="17"/>
        <v/>
      </c>
      <c r="AC22" s="256">
        <f t="shared" ca="1" si="18"/>
        <v>0.41666666666666669</v>
      </c>
      <c r="AD22" s="256" cm="1">
        <f t="array" aca="1" ref="AD22" ca="1">IF(B22&lt;=$F$4,SUM(IF(ISNUMBER(AA22:AC22),AA22:AC22)),"")</f>
        <v>0.41666666666666669</v>
      </c>
      <c r="AE22" s="68">
        <f t="shared" si="19"/>
        <v>5</v>
      </c>
      <c r="AF22" s="260" t="str">
        <f t="shared" ca="1" si="20"/>
        <v>9:46 AM</v>
      </c>
      <c r="AG22" s="260" t="str">
        <f t="shared" ca="1" si="21"/>
        <v>10:00 AM</v>
      </c>
      <c r="AH22" s="257">
        <f t="shared" ca="1" si="22"/>
        <v>0.40704999999999997</v>
      </c>
      <c r="AI22" s="257">
        <f t="shared" ca="1" si="23"/>
        <v>0.41666666666666669</v>
      </c>
      <c r="AJ22" s="1">
        <f t="shared" ca="1" si="24"/>
        <v>0</v>
      </c>
      <c r="AK22" s="260" t="str">
        <f t="shared" ca="1" si="25"/>
        <v>9:46 AM, 10:00 AM, 0</v>
      </c>
    </row>
    <row r="23" spans="1:37" ht="18" x14ac:dyDescent="0.2">
      <c r="A23" s="317">
        <f>IF(B23&lt;=$F$4,Input!D33,"")</f>
        <v>1.25</v>
      </c>
      <c r="B23" s="107">
        <v>15</v>
      </c>
      <c r="C23" s="233">
        <f t="shared" si="1"/>
        <v>1</v>
      </c>
      <c r="D23" s="130">
        <f>+TCP!HL20</f>
        <v>22</v>
      </c>
      <c r="E23" s="394">
        <f>+TCP!HM20</f>
        <v>4.22</v>
      </c>
      <c r="F23" s="237">
        <f t="shared" ca="1" si="2"/>
        <v>1.25</v>
      </c>
      <c r="G23" s="50">
        <v>15</v>
      </c>
      <c r="H23" s="315" t="str">
        <f>IF(ISNUMBER(TCP!HP20),TCP!HP20,"")</f>
        <v/>
      </c>
      <c r="I23" s="237" t="str">
        <f t="shared" si="3"/>
        <v/>
      </c>
      <c r="J23" s="238" t="str">
        <f t="shared" si="4"/>
        <v/>
      </c>
      <c r="K23" s="236" t="str">
        <f t="shared" si="5"/>
        <v/>
      </c>
      <c r="L23" s="231"/>
      <c r="M23" s="252">
        <f t="shared" si="7"/>
        <v>22</v>
      </c>
      <c r="N23" s="239">
        <f ca="1">IF(ISNUMBER(D23),IF(P23=0,OFFSET(TCP!$M$6,0,D23),OFFSET(TCP!$M$6,MIN(M23,P23),MAX(M23,P23))),"")</f>
        <v>4.22</v>
      </c>
      <c r="O23" s="239">
        <f t="shared" si="29"/>
        <v>1</v>
      </c>
      <c r="P23" s="240">
        <f t="shared" si="26"/>
        <v>5</v>
      </c>
      <c r="Q23" s="248">
        <f t="shared" ca="1" si="27"/>
        <v>28.45</v>
      </c>
      <c r="R23" s="258">
        <f t="shared" ca="1" si="9"/>
        <v>0.4140833333333333</v>
      </c>
      <c r="S23" s="246" t="str">
        <f t="shared" ca="1" si="10"/>
        <v>9:56 AM</v>
      </c>
      <c r="T23" s="331" t="str">
        <f ca="1">IF(B23&lt;=$F$4,TEXT(OFFSET(Input!$H$18,M23,0),"H:MM AM/PM"),"")</f>
        <v>7:00 AM</v>
      </c>
      <c r="U23" s="248" t="str">
        <f t="shared" ca="1" si="0"/>
        <v>7:00 AM</v>
      </c>
      <c r="V23" s="1">
        <f t="shared" ca="1" si="11"/>
        <v>2</v>
      </c>
      <c r="W23" s="231" t="str">
        <f t="shared" ca="1" si="12"/>
        <v>7</v>
      </c>
      <c r="X23" s="231" t="str">
        <f t="shared" ca="1" si="13"/>
        <v>00</v>
      </c>
      <c r="Y23" s="1" t="str">
        <f t="shared" ca="1" si="14"/>
        <v>AM</v>
      </c>
      <c r="Z23" s="31">
        <f t="shared" ca="1" si="15"/>
        <v>0</v>
      </c>
      <c r="AA23" s="258" t="str">
        <f t="shared" ca="1" si="16"/>
        <v/>
      </c>
      <c r="AB23" s="256" t="str">
        <f t="shared" ca="1" si="17"/>
        <v/>
      </c>
      <c r="AC23" s="256">
        <f t="shared" ca="1" si="18"/>
        <v>0.29166666666666669</v>
      </c>
      <c r="AD23" s="256" cm="1">
        <f t="array" aca="1" ref="AD23" ca="1">IF(B23&lt;=$F$4,SUM(IF(ISNUMBER(AA23:AC23),AA23:AC23)),"")</f>
        <v>0.29166666666666669</v>
      </c>
      <c r="AE23" s="68">
        <f t="shared" si="19"/>
        <v>22</v>
      </c>
      <c r="AF23" s="260" t="str">
        <f t="shared" ca="1" si="20"/>
        <v>9:56 AM</v>
      </c>
      <c r="AG23" s="260" t="str">
        <f t="shared" ca="1" si="21"/>
        <v>7:00 AM</v>
      </c>
      <c r="AH23" s="257">
        <f t="shared" ca="1" si="22"/>
        <v>0.4140833333333333</v>
      </c>
      <c r="AI23" s="257">
        <f t="shared" ca="1" si="23"/>
        <v>0.29166666666666669</v>
      </c>
      <c r="AJ23" s="1">
        <f t="shared" ca="1" si="24"/>
        <v>1</v>
      </c>
      <c r="AK23" s="260" t="str">
        <f t="shared" ca="1" si="25"/>
        <v>9:56 AM, 7:00 AM, 1</v>
      </c>
    </row>
    <row r="24" spans="1:37" ht="18" x14ac:dyDescent="0.2">
      <c r="A24" s="317">
        <f>IF(B24&lt;=$F$4,Input!D34,"")</f>
        <v>1.25</v>
      </c>
      <c r="B24" s="107">
        <v>16</v>
      </c>
      <c r="C24" s="233">
        <f t="shared" si="1"/>
        <v>1</v>
      </c>
      <c r="D24" s="130">
        <f>+TCP!HL21</f>
        <v>15</v>
      </c>
      <c r="E24" s="394">
        <f>+TCP!HM21</f>
        <v>0.43</v>
      </c>
      <c r="F24" s="237">
        <f t="shared" ca="1" si="2"/>
        <v>1.25</v>
      </c>
      <c r="G24" s="33"/>
      <c r="H24" s="33"/>
      <c r="I24" s="33"/>
      <c r="J24" s="33"/>
      <c r="M24" s="252">
        <f t="shared" si="7"/>
        <v>15</v>
      </c>
      <c r="N24" s="239">
        <f ca="1">IF(ISNUMBER(D24),IF(P24=0,OFFSET(TCP!$M$6,0,D24),OFFSET(TCP!$M$6,MIN(M24,P24),MAX(M24,P24))),"")</f>
        <v>0.43</v>
      </c>
      <c r="O24" s="239">
        <f t="shared" si="29"/>
        <v>1</v>
      </c>
      <c r="P24" s="240">
        <f t="shared" si="26"/>
        <v>22</v>
      </c>
      <c r="Q24" s="248">
        <f t="shared" ca="1" si="27"/>
        <v>28.88</v>
      </c>
      <c r="R24" s="258">
        <f t="shared" ca="1" si="9"/>
        <v>0.41479999999999995</v>
      </c>
      <c r="S24" s="246" t="str">
        <f t="shared" ca="1" si="10"/>
        <v>9:57 AM</v>
      </c>
      <c r="T24" s="331" t="str">
        <f ca="1">IF(B24&lt;=$F$4,TEXT(OFFSET(Input!$H$18,M24,0),"H:MM AM/PM"),"")</f>
        <v>8:00 AM</v>
      </c>
      <c r="U24" s="248" t="str">
        <f t="shared" ca="1" si="0"/>
        <v>8:00 AM</v>
      </c>
      <c r="V24" s="1">
        <f t="shared" ca="1" si="11"/>
        <v>2</v>
      </c>
      <c r="W24" s="231" t="str">
        <f t="shared" ca="1" si="12"/>
        <v>8</v>
      </c>
      <c r="X24" s="231" t="str">
        <f t="shared" ca="1" si="13"/>
        <v>00</v>
      </c>
      <c r="Y24" s="1" t="str">
        <f t="shared" ca="1" si="14"/>
        <v>AM</v>
      </c>
      <c r="Z24" s="31">
        <f t="shared" ca="1" si="15"/>
        <v>0</v>
      </c>
      <c r="AA24" s="258" t="str">
        <f t="shared" ca="1" si="16"/>
        <v/>
      </c>
      <c r="AB24" s="256" t="str">
        <f t="shared" ca="1" si="17"/>
        <v/>
      </c>
      <c r="AC24" s="256">
        <f t="shared" ca="1" si="18"/>
        <v>0.33333333333333331</v>
      </c>
      <c r="AD24" s="256" cm="1">
        <f t="array" aca="1" ref="AD24" ca="1">IF(B24&lt;=$F$4,SUM(IF(ISNUMBER(AA24:AC24),AA24:AC24)),"")</f>
        <v>0.33333333333333331</v>
      </c>
      <c r="AE24" s="68">
        <f t="shared" si="19"/>
        <v>15</v>
      </c>
      <c r="AF24" s="260" t="str">
        <f t="shared" ca="1" si="20"/>
        <v>9:57 AM</v>
      </c>
      <c r="AG24" s="260" t="str">
        <f t="shared" ca="1" si="21"/>
        <v>8:00 AM</v>
      </c>
      <c r="AH24" s="257">
        <f t="shared" ca="1" si="22"/>
        <v>0.41479999999999995</v>
      </c>
      <c r="AI24" s="257">
        <f t="shared" ca="1" si="23"/>
        <v>0.33333333333333331</v>
      </c>
      <c r="AJ24" s="1">
        <f t="shared" ca="1" si="24"/>
        <v>1</v>
      </c>
      <c r="AK24" s="260" t="str">
        <f t="shared" ca="1" si="25"/>
        <v>9:57 AM, 8:00 AM, 1</v>
      </c>
    </row>
    <row r="25" spans="1:37" ht="18" x14ac:dyDescent="0.2">
      <c r="A25" s="317">
        <f>IF(B25&lt;=$F$4,Input!D35,"")</f>
        <v>1.25</v>
      </c>
      <c r="B25" s="107">
        <v>17</v>
      </c>
      <c r="C25" s="233">
        <f t="shared" si="1"/>
        <v>1</v>
      </c>
      <c r="D25" s="130">
        <f>+TCP!HL22</f>
        <v>21</v>
      </c>
      <c r="E25" s="394">
        <f>+TCP!HM22</f>
        <v>0.57999999999999996</v>
      </c>
      <c r="F25" s="237">
        <f t="shared" ca="1" si="2"/>
        <v>1.25</v>
      </c>
      <c r="G25" s="33"/>
      <c r="H25" s="33"/>
      <c r="I25" s="33"/>
      <c r="J25" s="33"/>
      <c r="M25" s="252">
        <f t="shared" si="7"/>
        <v>21</v>
      </c>
      <c r="N25" s="239">
        <f ca="1">IF(ISNUMBER(D25),IF(P25=0,OFFSET(TCP!$M$6,0,D25),OFFSET(TCP!$M$6,MIN(M25,P25),MAX(M25,P25))),"")</f>
        <v>0.57999999999999996</v>
      </c>
      <c r="O25" s="239">
        <f t="shared" si="29"/>
        <v>1</v>
      </c>
      <c r="P25" s="240">
        <f t="shared" si="26"/>
        <v>15</v>
      </c>
      <c r="Q25" s="248">
        <f t="shared" ca="1" si="27"/>
        <v>29.459999999999997</v>
      </c>
      <c r="R25" s="258">
        <f t="shared" ca="1" si="9"/>
        <v>0.41576666666666662</v>
      </c>
      <c r="S25" s="246" t="str">
        <f t="shared" ca="1" si="10"/>
        <v>9:58 AM</v>
      </c>
      <c r="T25" s="331" t="str">
        <f ca="1">IF(B25&lt;=$F$4,TEXT(OFFSET(Input!$H$18,M25,0),"H:MM AM/PM"),"")</f>
        <v>9:00 AM</v>
      </c>
      <c r="U25" s="248" t="str">
        <f t="shared" ca="1" si="0"/>
        <v>9:00 AM</v>
      </c>
      <c r="V25" s="1">
        <f t="shared" ca="1" si="11"/>
        <v>2</v>
      </c>
      <c r="W25" s="231" t="str">
        <f t="shared" ca="1" si="12"/>
        <v>9</v>
      </c>
      <c r="X25" s="231" t="str">
        <f t="shared" ca="1" si="13"/>
        <v>00</v>
      </c>
      <c r="Y25" s="1" t="str">
        <f t="shared" ca="1" si="14"/>
        <v>AM</v>
      </c>
      <c r="Z25" s="31">
        <f t="shared" ca="1" si="15"/>
        <v>0</v>
      </c>
      <c r="AA25" s="258" t="str">
        <f t="shared" ca="1" si="16"/>
        <v/>
      </c>
      <c r="AB25" s="256" t="str">
        <f t="shared" ca="1" si="17"/>
        <v/>
      </c>
      <c r="AC25" s="256">
        <f t="shared" ca="1" si="18"/>
        <v>0.375</v>
      </c>
      <c r="AD25" s="256" cm="1">
        <f t="array" aca="1" ref="AD25" ca="1">IF(B25&lt;=$F$4,SUM(IF(ISNUMBER(AA25:AC25),AA25:AC25)),"")</f>
        <v>0.375</v>
      </c>
      <c r="AE25" s="68">
        <f t="shared" si="19"/>
        <v>21</v>
      </c>
      <c r="AF25" s="260" t="str">
        <f t="shared" ca="1" si="20"/>
        <v>9:58 AM</v>
      </c>
      <c r="AG25" s="260" t="str">
        <f t="shared" ca="1" si="21"/>
        <v>9:00 AM</v>
      </c>
      <c r="AH25" s="257">
        <f t="shared" ca="1" si="22"/>
        <v>0.41576666666666662</v>
      </c>
      <c r="AI25" s="257">
        <f t="shared" ca="1" si="23"/>
        <v>0.375</v>
      </c>
      <c r="AJ25" s="1">
        <f t="shared" ca="1" si="24"/>
        <v>1</v>
      </c>
      <c r="AK25" s="260" t="str">
        <f t="shared" ca="1" si="25"/>
        <v>9:58 AM, 9:00 AM, 1</v>
      </c>
    </row>
    <row r="26" spans="1:37" ht="18" x14ac:dyDescent="0.2">
      <c r="A26" s="317">
        <f>IF(B26&lt;=$F$4,Input!D36,"")</f>
        <v>1.25</v>
      </c>
      <c r="B26" s="107">
        <v>18</v>
      </c>
      <c r="C26" s="233">
        <f t="shared" si="1"/>
        <v>1</v>
      </c>
      <c r="D26" s="130">
        <f>+TCP!HL23</f>
        <v>14</v>
      </c>
      <c r="E26" s="394">
        <f>+TCP!HM23</f>
        <v>2.3199999999999998</v>
      </c>
      <c r="F26" s="237">
        <f t="shared" ca="1" si="2"/>
        <v>1.25</v>
      </c>
      <c r="G26" s="33"/>
      <c r="H26" s="33"/>
      <c r="I26" s="33"/>
      <c r="J26" s="235"/>
      <c r="M26" s="252">
        <f t="shared" si="7"/>
        <v>14</v>
      </c>
      <c r="N26" s="239">
        <f ca="1">IF(ISNUMBER(D26),IF(P26=0,OFFSET(TCP!$M$6,0,D26),OFFSET(TCP!$M$6,MIN(M26,P26),MAX(M26,P26))),"")</f>
        <v>2.3199999999999998</v>
      </c>
      <c r="O26" s="239">
        <f t="shared" si="29"/>
        <v>1</v>
      </c>
      <c r="P26" s="240">
        <f t="shared" si="26"/>
        <v>21</v>
      </c>
      <c r="Q26" s="248">
        <f t="shared" ca="1" si="27"/>
        <v>31.779999999999998</v>
      </c>
      <c r="R26" s="258">
        <f t="shared" ca="1" si="9"/>
        <v>0.4196333333333333</v>
      </c>
      <c r="S26" s="246" t="str">
        <f t="shared" ca="1" si="10"/>
        <v>10:04 AM</v>
      </c>
      <c r="T26" s="331" t="str">
        <f ca="1">IF(B26&lt;=$F$4,TEXT(OFFSET(Input!$H$18,M26,0),"H:MM AM/PM"),"")</f>
        <v>6:00 AM</v>
      </c>
      <c r="U26" s="248" t="str">
        <f t="shared" ca="1" si="0"/>
        <v>6:00 AM</v>
      </c>
      <c r="V26" s="1">
        <f t="shared" ca="1" si="11"/>
        <v>2</v>
      </c>
      <c r="W26" s="231" t="str">
        <f t="shared" ca="1" si="12"/>
        <v>6</v>
      </c>
      <c r="X26" s="231" t="str">
        <f t="shared" ca="1" si="13"/>
        <v>00</v>
      </c>
      <c r="Y26" s="1" t="str">
        <f t="shared" ca="1" si="14"/>
        <v>AM</v>
      </c>
      <c r="Z26" s="31">
        <f t="shared" ca="1" si="15"/>
        <v>0</v>
      </c>
      <c r="AA26" s="258" t="str">
        <f t="shared" ca="1" si="16"/>
        <v/>
      </c>
      <c r="AB26" s="256" t="str">
        <f t="shared" ca="1" si="17"/>
        <v/>
      </c>
      <c r="AC26" s="256">
        <f t="shared" ca="1" si="18"/>
        <v>0.25</v>
      </c>
      <c r="AD26" s="256" cm="1">
        <f t="array" aca="1" ref="AD26" ca="1">IF(B26&lt;=$F$4,SUM(IF(ISNUMBER(AA26:AC26),AA26:AC26)),"")</f>
        <v>0.25</v>
      </c>
      <c r="AE26" s="68">
        <f t="shared" si="19"/>
        <v>14</v>
      </c>
      <c r="AF26" s="260" t="str">
        <f t="shared" ca="1" si="20"/>
        <v>10:04 AM</v>
      </c>
      <c r="AG26" s="260" t="str">
        <f t="shared" ca="1" si="21"/>
        <v>6:00 AM</v>
      </c>
      <c r="AH26" s="257">
        <f t="shared" ca="1" si="22"/>
        <v>0.4196333333333333</v>
      </c>
      <c r="AI26" s="257">
        <f t="shared" ca="1" si="23"/>
        <v>0.25</v>
      </c>
      <c r="AJ26" s="1">
        <f t="shared" ca="1" si="24"/>
        <v>1</v>
      </c>
      <c r="AK26" s="260" t="str">
        <f ca="1">IF(ISNUMBER(AJ26),+AF26&amp;", "&amp;AG26&amp;", "&amp;AJ26,"")</f>
        <v>10:04 AM, 6:00 AM, 1</v>
      </c>
    </row>
    <row r="27" spans="1:37" ht="18" x14ac:dyDescent="0.2">
      <c r="A27" s="317">
        <f>IF(B27&lt;=$F$4,Input!D37,"")</f>
        <v>1.25</v>
      </c>
      <c r="B27" s="107">
        <v>19</v>
      </c>
      <c r="C27" s="233">
        <f t="shared" si="1"/>
        <v>1</v>
      </c>
      <c r="D27" s="130">
        <f>+TCP!HL24</f>
        <v>23</v>
      </c>
      <c r="E27" s="394">
        <f>+TCP!HM24</f>
        <v>2.67</v>
      </c>
      <c r="F27" s="237">
        <f t="shared" ca="1" si="2"/>
        <v>1.25</v>
      </c>
      <c r="G27" s="33"/>
      <c r="H27" s="33"/>
      <c r="I27" s="33"/>
      <c r="J27" s="33"/>
      <c r="M27" s="252">
        <f t="shared" si="7"/>
        <v>23</v>
      </c>
      <c r="N27" s="239">
        <f ca="1">IF(ISNUMBER(D27),IF(P27=0,OFFSET(TCP!$M$6,0,D27),OFFSET(TCP!$M$6,MIN(M27,P27),MAX(M27,P27))),"")</f>
        <v>2.67</v>
      </c>
      <c r="O27" s="239">
        <f t="shared" si="29"/>
        <v>1</v>
      </c>
      <c r="P27" s="240">
        <f t="shared" si="26"/>
        <v>14</v>
      </c>
      <c r="Q27" s="248">
        <f t="shared" ca="1" si="27"/>
        <v>34.449999999999996</v>
      </c>
      <c r="R27" s="258">
        <f t="shared" ca="1" si="9"/>
        <v>0.42408333333333331</v>
      </c>
      <c r="S27" s="246" t="str">
        <f t="shared" ca="1" si="10"/>
        <v>10:10 AM</v>
      </c>
      <c r="T27" s="331" t="str">
        <f ca="1">IF(B27&lt;=$F$4,TEXT(OFFSET(Input!$H$18,M27,0),"H:MM AM/PM"),"")</f>
        <v>7:30 AM</v>
      </c>
      <c r="U27" s="248" t="str">
        <f t="shared" ca="1" si="0"/>
        <v>7:30 AM</v>
      </c>
      <c r="V27" s="1">
        <f t="shared" ca="1" si="11"/>
        <v>2</v>
      </c>
      <c r="W27" s="231" t="str">
        <f t="shared" ca="1" si="12"/>
        <v>7</v>
      </c>
      <c r="X27" s="231" t="str">
        <f t="shared" ca="1" si="13"/>
        <v>30</v>
      </c>
      <c r="Y27" s="1" t="str">
        <f t="shared" ca="1" si="14"/>
        <v>AM</v>
      </c>
      <c r="Z27" s="31">
        <f t="shared" ca="1" si="15"/>
        <v>0</v>
      </c>
      <c r="AA27" s="258" t="str">
        <f t="shared" ca="1" si="16"/>
        <v/>
      </c>
      <c r="AB27" s="256" t="str">
        <f t="shared" ca="1" si="17"/>
        <v/>
      </c>
      <c r="AC27" s="256">
        <f t="shared" ca="1" si="18"/>
        <v>0.3125</v>
      </c>
      <c r="AD27" s="256" cm="1">
        <f t="array" aca="1" ref="AD27" ca="1">IF(B27&lt;=$F$4,SUM(IF(ISNUMBER(AA27:AC27),AA27:AC27)),"")</f>
        <v>0.3125</v>
      </c>
      <c r="AE27" s="68">
        <f t="shared" si="19"/>
        <v>23</v>
      </c>
      <c r="AF27" s="260" t="str">
        <f t="shared" ca="1" si="20"/>
        <v>10:10 AM</v>
      </c>
      <c r="AG27" s="260" t="str">
        <f t="shared" ca="1" si="21"/>
        <v>7:30 AM</v>
      </c>
      <c r="AH27" s="257">
        <f t="shared" ca="1" si="22"/>
        <v>0.42408333333333331</v>
      </c>
      <c r="AI27" s="257">
        <f t="shared" ca="1" si="23"/>
        <v>0.3125</v>
      </c>
      <c r="AJ27" s="1">
        <f t="shared" ca="1" si="24"/>
        <v>1</v>
      </c>
      <c r="AK27" s="260" t="str">
        <f t="shared" ca="1" si="25"/>
        <v>10:10 AM, 7:30 AM, 1</v>
      </c>
    </row>
    <row r="28" spans="1:37" ht="18" x14ac:dyDescent="0.2">
      <c r="A28" s="317">
        <f>IF(B28&lt;=$F$4,Input!D38,"")</f>
        <v>1.25</v>
      </c>
      <c r="B28" s="107">
        <v>20</v>
      </c>
      <c r="C28" s="233">
        <f t="shared" si="1"/>
        <v>1</v>
      </c>
      <c r="D28" s="130">
        <f>+TCP!HL25</f>
        <v>11</v>
      </c>
      <c r="E28" s="394">
        <f>+TCP!HM25</f>
        <v>3.18</v>
      </c>
      <c r="F28" s="237">
        <f t="shared" ca="1" si="2"/>
        <v>1.25</v>
      </c>
      <c r="G28" s="33"/>
      <c r="H28" s="33"/>
      <c r="I28" s="33"/>
      <c r="J28" s="33"/>
      <c r="M28" s="252">
        <f t="shared" si="7"/>
        <v>11</v>
      </c>
      <c r="N28" s="239">
        <f ca="1">IF(ISNUMBER(D28),IF(P28=0,OFFSET(TCP!$M$6,0,D28),OFFSET(TCP!$M$6,MIN(M28,P28),MAX(M28,P28))),"")</f>
        <v>3.18</v>
      </c>
      <c r="O28" s="239">
        <f t="shared" si="29"/>
        <v>1</v>
      </c>
      <c r="P28" s="240">
        <f t="shared" si="26"/>
        <v>23</v>
      </c>
      <c r="Q28" s="248">
        <f t="shared" ca="1" si="27"/>
        <v>37.629999999999995</v>
      </c>
      <c r="R28" s="258">
        <f t="shared" ca="1" si="9"/>
        <v>0.42938333333333328</v>
      </c>
      <c r="S28" s="246" t="str">
        <f t="shared" ca="1" si="10"/>
        <v>10:18 AM</v>
      </c>
      <c r="T28" s="331" t="str">
        <f ca="1">IF(B28&lt;=$F$4,TEXT(OFFSET(Input!$H$18,M28,0),"H:MM AM/PM"),"")</f>
        <v>10:00 AM</v>
      </c>
      <c r="U28" s="248" t="str">
        <f t="shared" ca="1" si="0"/>
        <v>10:00 AM</v>
      </c>
      <c r="V28" s="1">
        <f t="shared" ca="1" si="11"/>
        <v>3</v>
      </c>
      <c r="W28" s="231" t="str">
        <f t="shared" ca="1" si="12"/>
        <v>10</v>
      </c>
      <c r="X28" s="231" t="str">
        <f t="shared" ca="1" si="13"/>
        <v>00</v>
      </c>
      <c r="Y28" s="1" t="str">
        <f t="shared" ca="1" si="14"/>
        <v>AM</v>
      </c>
      <c r="Z28" s="31">
        <f t="shared" ca="1" si="15"/>
        <v>0</v>
      </c>
      <c r="AA28" s="258" t="str">
        <f t="shared" ca="1" si="16"/>
        <v/>
      </c>
      <c r="AB28" s="256" t="str">
        <f t="shared" ca="1" si="17"/>
        <v/>
      </c>
      <c r="AC28" s="256">
        <f t="shared" ca="1" si="18"/>
        <v>0.41666666666666669</v>
      </c>
      <c r="AD28" s="256" cm="1">
        <f t="array" aca="1" ref="AD28" ca="1">IF(B28&lt;=$F$4,SUM(IF(ISNUMBER(AA28:AC28),AA28:AC28)),"")</f>
        <v>0.41666666666666669</v>
      </c>
      <c r="AE28" s="68">
        <f t="shared" si="19"/>
        <v>11</v>
      </c>
      <c r="AF28" s="260" t="str">
        <f t="shared" ca="1" si="20"/>
        <v>10:18 AM</v>
      </c>
      <c r="AG28" s="260" t="str">
        <f t="shared" ca="1" si="21"/>
        <v>10:00 AM</v>
      </c>
      <c r="AH28" s="257">
        <f t="shared" ca="1" si="22"/>
        <v>0.42938333333333328</v>
      </c>
      <c r="AI28" s="257">
        <f t="shared" ca="1" si="23"/>
        <v>0.41666666666666669</v>
      </c>
      <c r="AJ28" s="1">
        <f t="shared" ca="1" si="24"/>
        <v>1</v>
      </c>
      <c r="AK28" s="260" t="str">
        <f t="shared" ca="1" si="25"/>
        <v>10:18 AM, 10:00 AM, 1</v>
      </c>
    </row>
    <row r="29" spans="1:37" ht="18" x14ac:dyDescent="0.2">
      <c r="A29" s="317">
        <f>IF(B29&lt;=$F$4,Input!D39,"")</f>
        <v>1.25</v>
      </c>
      <c r="B29" s="107">
        <v>21</v>
      </c>
      <c r="C29" s="233">
        <f t="shared" si="1"/>
        <v>1</v>
      </c>
      <c r="D29" s="130">
        <f>+TCP!HL26</f>
        <v>2</v>
      </c>
      <c r="E29" s="394">
        <f>+TCP!HM26</f>
        <v>1.75</v>
      </c>
      <c r="F29" s="237">
        <f t="shared" ca="1" si="2"/>
        <v>1.25</v>
      </c>
      <c r="G29" s="33"/>
      <c r="H29" s="33"/>
      <c r="I29" s="33"/>
      <c r="J29" s="33"/>
      <c r="M29" s="252">
        <f t="shared" si="7"/>
        <v>2</v>
      </c>
      <c r="N29" s="239">
        <f ca="1">IF(ISNUMBER(D29),IF(P29=0,OFFSET(TCP!$M$6,0,D29),OFFSET(TCP!$M$6,MIN(M29,P29),MAX(M29,P29))),"")</f>
        <v>1.75</v>
      </c>
      <c r="O29" s="239">
        <f t="shared" si="29"/>
        <v>1</v>
      </c>
      <c r="P29" s="240">
        <f t="shared" si="26"/>
        <v>11</v>
      </c>
      <c r="Q29" s="248">
        <f t="shared" ca="1" si="27"/>
        <v>39.379999999999995</v>
      </c>
      <c r="R29" s="258">
        <f t="shared" ca="1" si="9"/>
        <v>0.43229999999999996</v>
      </c>
      <c r="S29" s="246" t="str">
        <f t="shared" ca="1" si="10"/>
        <v>10:22 AM</v>
      </c>
      <c r="T29" s="331" t="str">
        <f ca="1">IF(B29&lt;=$F$4,TEXT(OFFSET(Input!$H$18,M29,0),"H:MM AM/PM"),"")</f>
        <v>9:30 AM</v>
      </c>
      <c r="U29" s="248" t="str">
        <f t="shared" ca="1" si="0"/>
        <v>9:30 AM</v>
      </c>
      <c r="V29" s="1">
        <f t="shared" ca="1" si="11"/>
        <v>2</v>
      </c>
      <c r="W29" s="231" t="str">
        <f t="shared" ca="1" si="12"/>
        <v>9</v>
      </c>
      <c r="X29" s="231" t="str">
        <f t="shared" ca="1" si="13"/>
        <v>30</v>
      </c>
      <c r="Y29" s="1" t="str">
        <f t="shared" ca="1" si="14"/>
        <v>AM</v>
      </c>
      <c r="Z29" s="31">
        <f t="shared" ca="1" si="15"/>
        <v>0</v>
      </c>
      <c r="AA29" s="258" t="str">
        <f t="shared" ca="1" si="16"/>
        <v/>
      </c>
      <c r="AB29" s="256" t="str">
        <f t="shared" ca="1" si="17"/>
        <v/>
      </c>
      <c r="AC29" s="256">
        <f t="shared" ca="1" si="18"/>
        <v>0.39583333333333331</v>
      </c>
      <c r="AD29" s="256" cm="1">
        <f t="array" aca="1" ref="AD29" ca="1">IF(B29&lt;=$F$4,SUM(IF(ISNUMBER(AA29:AC29),AA29:AC29)),"")</f>
        <v>0.39583333333333331</v>
      </c>
      <c r="AE29" s="68">
        <f t="shared" si="19"/>
        <v>2</v>
      </c>
      <c r="AF29" s="260" t="str">
        <f t="shared" ca="1" si="20"/>
        <v>10:22 AM</v>
      </c>
      <c r="AG29" s="260" t="str">
        <f t="shared" ca="1" si="21"/>
        <v>9:30 AM</v>
      </c>
      <c r="AH29" s="257">
        <f t="shared" ca="1" si="22"/>
        <v>0.43229999999999996</v>
      </c>
      <c r="AI29" s="257">
        <f t="shared" ca="1" si="23"/>
        <v>0.39583333333333331</v>
      </c>
      <c r="AJ29" s="1">
        <f t="shared" ca="1" si="24"/>
        <v>1</v>
      </c>
      <c r="AK29" s="260" t="str">
        <f t="shared" ca="1" si="25"/>
        <v>10:22 AM, 9:30 AM, 1</v>
      </c>
    </row>
    <row r="30" spans="1:37" ht="18" x14ac:dyDescent="0.2">
      <c r="A30" s="317">
        <f>IF(B30&lt;=$F$4,Input!D40,"")</f>
        <v>1.25</v>
      </c>
      <c r="B30" s="107">
        <v>22</v>
      </c>
      <c r="C30" s="233">
        <f t="shared" si="1"/>
        <v>1</v>
      </c>
      <c r="D30" s="130">
        <f>+TCP!HL27</f>
        <v>19</v>
      </c>
      <c r="E30" s="394">
        <f>+TCP!HM27</f>
        <v>0.67</v>
      </c>
      <c r="F30" s="237">
        <f t="shared" ca="1" si="2"/>
        <v>1.25</v>
      </c>
      <c r="G30" s="33"/>
      <c r="H30" s="33"/>
      <c r="I30" s="33"/>
      <c r="J30" s="33"/>
      <c r="M30" s="252">
        <f t="shared" si="7"/>
        <v>19</v>
      </c>
      <c r="N30" s="239">
        <f ca="1">IF(ISNUMBER(D30),IF(P30=0,OFFSET(TCP!$M$6,0,D30),OFFSET(TCP!$M$6,MIN(M30,P30),MAX(M30,P30))),"")</f>
        <v>0.67</v>
      </c>
      <c r="O30" s="239">
        <f t="shared" si="29"/>
        <v>1</v>
      </c>
      <c r="P30" s="240">
        <f t="shared" si="26"/>
        <v>2</v>
      </c>
      <c r="Q30" s="248">
        <f t="shared" ca="1" si="27"/>
        <v>40.049999999999997</v>
      </c>
      <c r="R30" s="258">
        <f t="shared" ca="1" si="9"/>
        <v>0.43341666666666662</v>
      </c>
      <c r="S30" s="246" t="str">
        <f t="shared" ca="1" si="10"/>
        <v>10:24 AM</v>
      </c>
      <c r="T30" s="331" t="str">
        <f ca="1">IF(B30&lt;=$F$4,TEXT(OFFSET(Input!$H$18,M30,0),"H:MM AM/PM"),"")</f>
        <v>7:30 AM</v>
      </c>
      <c r="U30" s="248" t="str">
        <f t="shared" ca="1" si="0"/>
        <v>7:30 AM</v>
      </c>
      <c r="V30" s="1">
        <f t="shared" ca="1" si="11"/>
        <v>2</v>
      </c>
      <c r="W30" s="231" t="str">
        <f t="shared" ca="1" si="12"/>
        <v>7</v>
      </c>
      <c r="X30" s="231" t="str">
        <f t="shared" ca="1" si="13"/>
        <v>30</v>
      </c>
      <c r="Y30" s="1" t="str">
        <f t="shared" ca="1" si="14"/>
        <v>AM</v>
      </c>
      <c r="Z30" s="31">
        <f t="shared" ca="1" si="15"/>
        <v>0</v>
      </c>
      <c r="AA30" s="258" t="str">
        <f t="shared" ca="1" si="16"/>
        <v/>
      </c>
      <c r="AB30" s="256" t="str">
        <f t="shared" ca="1" si="17"/>
        <v/>
      </c>
      <c r="AC30" s="256">
        <f t="shared" ca="1" si="18"/>
        <v>0.3125</v>
      </c>
      <c r="AD30" s="256" cm="1">
        <f t="array" aca="1" ref="AD30" ca="1">IF(B30&lt;=$F$4,SUM(IF(ISNUMBER(AA30:AC30),AA30:AC30)),"")</f>
        <v>0.3125</v>
      </c>
      <c r="AE30" s="68">
        <f t="shared" si="19"/>
        <v>19</v>
      </c>
      <c r="AF30" s="260" t="str">
        <f t="shared" ca="1" si="20"/>
        <v>10:24 AM</v>
      </c>
      <c r="AG30" s="260" t="str">
        <f t="shared" ca="1" si="21"/>
        <v>7:30 AM</v>
      </c>
      <c r="AH30" s="257">
        <f t="shared" ca="1" si="22"/>
        <v>0.43341666666666662</v>
      </c>
      <c r="AI30" s="257">
        <f t="shared" ca="1" si="23"/>
        <v>0.3125</v>
      </c>
      <c r="AJ30" s="1">
        <f t="shared" ca="1" si="24"/>
        <v>1</v>
      </c>
      <c r="AK30" s="260" t="str">
        <f t="shared" ca="1" si="25"/>
        <v>10:24 AM, 7:30 AM, 1</v>
      </c>
    </row>
    <row r="31" spans="1:37" ht="18" x14ac:dyDescent="0.2">
      <c r="A31" s="317">
        <f>IF(B31&lt;=$F$4,Input!D41,"")</f>
        <v>1.25</v>
      </c>
      <c r="B31" s="107">
        <v>23</v>
      </c>
      <c r="C31" s="233">
        <f t="shared" si="1"/>
        <v>1</v>
      </c>
      <c r="D31" s="130">
        <f>+TCP!HL28</f>
        <v>27</v>
      </c>
      <c r="E31" s="394">
        <f>+TCP!HM28</f>
        <v>0.79</v>
      </c>
      <c r="F31" s="237">
        <f t="shared" ca="1" si="2"/>
        <v>1.25</v>
      </c>
      <c r="G31" s="33"/>
      <c r="H31" s="33"/>
      <c r="I31" s="33"/>
      <c r="J31" s="33"/>
      <c r="M31" s="252">
        <f t="shared" si="7"/>
        <v>27</v>
      </c>
      <c r="N31" s="239">
        <f ca="1">IF(ISNUMBER(D31),IF(P31=0,OFFSET(TCP!$M$6,0,D31),OFFSET(TCP!$M$6,MIN(M31,P31),MAX(M31,P31))),"")</f>
        <v>0.79</v>
      </c>
      <c r="O31" s="239">
        <f t="shared" si="29"/>
        <v>1</v>
      </c>
      <c r="P31" s="240">
        <f t="shared" si="26"/>
        <v>19</v>
      </c>
      <c r="Q31" s="248">
        <f t="shared" ca="1" si="27"/>
        <v>40.839999999999996</v>
      </c>
      <c r="R31" s="258">
        <f t="shared" ca="1" si="9"/>
        <v>0.4347333333333333</v>
      </c>
      <c r="S31" s="246" t="str">
        <f t="shared" ca="1" si="10"/>
        <v>10:26 AM</v>
      </c>
      <c r="T31" s="331" t="str">
        <f ca="1">IF(B31&lt;=$F$4,TEXT(OFFSET(Input!$H$18,M31,0),"H:MM AM/PM"),"")</f>
        <v>8:00 AM</v>
      </c>
      <c r="U31" s="248" t="str">
        <f t="shared" ca="1" si="0"/>
        <v>8:00 AM</v>
      </c>
      <c r="V31" s="1">
        <f t="shared" ca="1" si="11"/>
        <v>2</v>
      </c>
      <c r="W31" s="231" t="str">
        <f t="shared" ca="1" si="12"/>
        <v>8</v>
      </c>
      <c r="X31" s="231" t="str">
        <f t="shared" ca="1" si="13"/>
        <v>00</v>
      </c>
      <c r="Y31" s="1" t="str">
        <f t="shared" ca="1" si="14"/>
        <v>AM</v>
      </c>
      <c r="Z31" s="31">
        <f t="shared" ca="1" si="15"/>
        <v>0</v>
      </c>
      <c r="AA31" s="258" t="str">
        <f t="shared" ca="1" si="16"/>
        <v/>
      </c>
      <c r="AB31" s="256" t="str">
        <f t="shared" ca="1" si="17"/>
        <v/>
      </c>
      <c r="AC31" s="256">
        <f t="shared" ca="1" si="18"/>
        <v>0.33333333333333331</v>
      </c>
      <c r="AD31" s="256" cm="1">
        <f t="array" aca="1" ref="AD31" ca="1">IF(B31&lt;=$F$4,SUM(IF(ISNUMBER(AA31:AC31),AA31:AC31)),"")</f>
        <v>0.33333333333333331</v>
      </c>
      <c r="AE31" s="68">
        <f t="shared" si="19"/>
        <v>27</v>
      </c>
      <c r="AF31" s="260" t="str">
        <f t="shared" ca="1" si="20"/>
        <v>10:26 AM</v>
      </c>
      <c r="AG31" s="260" t="str">
        <f t="shared" ca="1" si="21"/>
        <v>8:00 AM</v>
      </c>
      <c r="AH31" s="257">
        <f t="shared" ca="1" si="22"/>
        <v>0.4347333333333333</v>
      </c>
      <c r="AI31" s="257">
        <f t="shared" ca="1" si="23"/>
        <v>0.33333333333333331</v>
      </c>
      <c r="AJ31" s="1">
        <f t="shared" ca="1" si="24"/>
        <v>1</v>
      </c>
      <c r="AK31" s="260" t="str">
        <f t="shared" ca="1" si="25"/>
        <v>10:26 AM, 8:00 AM, 1</v>
      </c>
    </row>
    <row r="32" spans="1:37" ht="18" x14ac:dyDescent="0.2">
      <c r="A32" s="317">
        <f>IF(B32&lt;=$F$4,Input!D42,"")</f>
        <v>1.25</v>
      </c>
      <c r="B32" s="107">
        <v>24</v>
      </c>
      <c r="C32" s="233">
        <f t="shared" si="1"/>
        <v>1</v>
      </c>
      <c r="D32" s="130">
        <f>+TCP!HL29</f>
        <v>3</v>
      </c>
      <c r="E32" s="394">
        <f>+TCP!HM29</f>
        <v>6.33</v>
      </c>
      <c r="F32" s="237">
        <f t="shared" ca="1" si="2"/>
        <v>1.25</v>
      </c>
      <c r="G32" s="33"/>
      <c r="H32" s="33"/>
      <c r="I32" s="33"/>
      <c r="J32" s="33"/>
      <c r="M32" s="252">
        <f t="shared" si="7"/>
        <v>3</v>
      </c>
      <c r="N32" s="239">
        <f ca="1">IF(ISNUMBER(D32),IF(P32=0,OFFSET(TCP!$M$6,0,D32),OFFSET(TCP!$M$6,MIN(M32,P32),MAX(M32,P32))),"")</f>
        <v>2.4300000000000002</v>
      </c>
      <c r="O32" s="239">
        <f t="shared" si="29"/>
        <v>1</v>
      </c>
      <c r="P32" s="240">
        <f t="shared" si="26"/>
        <v>27</v>
      </c>
      <c r="Q32" s="248">
        <f t="shared" ca="1" si="27"/>
        <v>43.269999999999996</v>
      </c>
      <c r="R32" s="258">
        <f t="shared" ca="1" si="9"/>
        <v>0.4387833333333333</v>
      </c>
      <c r="S32" s="246" t="str">
        <f t="shared" ca="1" si="10"/>
        <v>10:31 AM</v>
      </c>
      <c r="T32" s="331" t="str">
        <f ca="1">IF(B32&lt;=$F$4,TEXT(OFFSET(Input!$H$18,M32,0),"H:MM AM/PM"),"")</f>
        <v>10:00 AM</v>
      </c>
      <c r="U32" s="248" t="str">
        <f t="shared" ca="1" si="0"/>
        <v>10:00 AM</v>
      </c>
      <c r="V32" s="1">
        <f t="shared" ca="1" si="11"/>
        <v>3</v>
      </c>
      <c r="W32" s="231" t="str">
        <f t="shared" ca="1" si="12"/>
        <v>10</v>
      </c>
      <c r="X32" s="231" t="str">
        <f t="shared" ca="1" si="13"/>
        <v>00</v>
      </c>
      <c r="Y32" s="1" t="str">
        <f t="shared" ca="1" si="14"/>
        <v>AM</v>
      </c>
      <c r="Z32" s="31">
        <f t="shared" ca="1" si="15"/>
        <v>0</v>
      </c>
      <c r="AA32" s="258" t="str">
        <f t="shared" ca="1" si="16"/>
        <v/>
      </c>
      <c r="AB32" s="256" t="str">
        <f t="shared" ca="1" si="17"/>
        <v/>
      </c>
      <c r="AC32" s="256">
        <f t="shared" ca="1" si="18"/>
        <v>0.41666666666666669</v>
      </c>
      <c r="AD32" s="256" cm="1">
        <f t="array" aca="1" ref="AD32" ca="1">IF(B32&lt;=$F$4,SUM(IF(ISNUMBER(AA32:AC32),AA32:AC32)),"")</f>
        <v>0.41666666666666669</v>
      </c>
      <c r="AE32" s="68">
        <f t="shared" si="19"/>
        <v>3</v>
      </c>
      <c r="AF32" s="260" t="str">
        <f t="shared" ca="1" si="20"/>
        <v>10:31 AM</v>
      </c>
      <c r="AG32" s="260" t="str">
        <f t="shared" ca="1" si="21"/>
        <v>10:00 AM</v>
      </c>
      <c r="AH32" s="257">
        <f t="shared" ca="1" si="22"/>
        <v>0.4387833333333333</v>
      </c>
      <c r="AI32" s="257">
        <f t="shared" ca="1" si="23"/>
        <v>0.41666666666666669</v>
      </c>
      <c r="AJ32" s="1">
        <f t="shared" ca="1" si="24"/>
        <v>1</v>
      </c>
      <c r="AK32" s="260" t="str">
        <f t="shared" ca="1" si="25"/>
        <v>10:31 AM, 10:00 AM, 1</v>
      </c>
    </row>
    <row r="33" spans="1:37" ht="18" x14ac:dyDescent="0.2">
      <c r="A33" s="317">
        <f>IF(B33&lt;=$F$4,Input!D43,"")</f>
        <v>1.25</v>
      </c>
      <c r="B33" s="107">
        <v>25</v>
      </c>
      <c r="C33" s="233">
        <f t="shared" si="1"/>
        <v>15</v>
      </c>
      <c r="D33" s="130" t="str">
        <f>+TCP!HL30</f>
        <v/>
      </c>
      <c r="E33" s="394" t="str">
        <f>+TCP!HM30</f>
        <v/>
      </c>
      <c r="F33" s="237" t="e">
        <f t="shared" ca="1" si="2"/>
        <v>#VALUE!</v>
      </c>
      <c r="G33" s="33"/>
      <c r="H33" s="33"/>
      <c r="I33" s="33"/>
      <c r="J33" s="33"/>
      <c r="M33" s="252" t="str">
        <f t="shared" si="7"/>
        <v/>
      </c>
      <c r="N33" s="239" t="str">
        <f ca="1">IF(ISNUMBER(D33),IF(P33=0,OFFSET(TCP!$M$6,0,D33),OFFSET(TCP!$M$6,MIN(M33,P33),MAX(M33,P33))),"")</f>
        <v/>
      </c>
      <c r="O33" s="239" t="str">
        <f t="shared" si="29"/>
        <v/>
      </c>
      <c r="P33" s="240" t="str">
        <f t="shared" si="26"/>
        <v/>
      </c>
      <c r="Q33" s="248" t="str">
        <f t="shared" si="27"/>
        <v/>
      </c>
      <c r="R33" s="258" t="str">
        <f t="shared" ca="1" si="9"/>
        <v/>
      </c>
      <c r="S33" s="246" t="str">
        <f t="shared" ca="1" si="10"/>
        <v/>
      </c>
      <c r="T33" s="331" t="e">
        <f ca="1">IF(B33&lt;=$F$4,TEXT(OFFSET(Input!$H$18,M33,0),"H:MM AM/PM"),"")</f>
        <v>#VALUE!</v>
      </c>
      <c r="U33" s="248" t="e">
        <f t="shared" ca="1" si="0"/>
        <v>#VALUE!</v>
      </c>
      <c r="V33" s="1" t="str">
        <f t="shared" ca="1" si="11"/>
        <v/>
      </c>
      <c r="W33" s="231" t="str">
        <f t="shared" ca="1" si="12"/>
        <v/>
      </c>
      <c r="X33" s="231" t="str">
        <f t="shared" ca="1" si="13"/>
        <v/>
      </c>
      <c r="Y33" s="1" t="str">
        <f t="shared" ca="1" si="14"/>
        <v/>
      </c>
      <c r="Z33" s="31" t="str">
        <f t="shared" ca="1" si="15"/>
        <v/>
      </c>
      <c r="AA33" s="258" t="str">
        <f t="shared" ca="1" si="16"/>
        <v/>
      </c>
      <c r="AB33" s="256" t="str">
        <f t="shared" ca="1" si="17"/>
        <v/>
      </c>
      <c r="AC33" s="256" t="str">
        <f t="shared" ca="1" si="18"/>
        <v/>
      </c>
      <c r="AD33" s="256" cm="1">
        <f t="array" aca="1" ref="AD33" ca="1">IF(B33&lt;=$F$4,SUM(IF(ISNUMBER(AA33:AC33),AA33:AC33)),"")</f>
        <v>0</v>
      </c>
      <c r="AE33" s="68" t="str">
        <f t="shared" si="19"/>
        <v/>
      </c>
      <c r="AF33" s="260" t="str">
        <f t="shared" ca="1" si="20"/>
        <v/>
      </c>
      <c r="AG33" s="260" t="str">
        <f t="shared" si="21"/>
        <v/>
      </c>
      <c r="AH33" s="257" t="str">
        <f t="shared" ca="1" si="22"/>
        <v/>
      </c>
      <c r="AI33" s="257">
        <f t="shared" ca="1" si="23"/>
        <v>0</v>
      </c>
      <c r="AJ33" s="1">
        <f t="shared" ca="1" si="24"/>
        <v>0</v>
      </c>
      <c r="AK33" s="260" t="str">
        <f t="shared" ca="1" si="25"/>
        <v>, , 0</v>
      </c>
    </row>
    <row r="34" spans="1:37" ht="18" x14ac:dyDescent="0.2">
      <c r="A34" s="317">
        <f>IF(B34&lt;=$F$4,Input!D44,"")</f>
        <v>1.25</v>
      </c>
      <c r="B34" s="107">
        <v>26</v>
      </c>
      <c r="C34" s="233">
        <f t="shared" si="1"/>
        <v>15</v>
      </c>
      <c r="D34" s="130" t="str">
        <f>+TCP!HL31</f>
        <v/>
      </c>
      <c r="E34" s="394" t="str">
        <f>+TCP!HM31</f>
        <v/>
      </c>
      <c r="F34" s="237" t="e">
        <f t="shared" ca="1" si="2"/>
        <v>#VALUE!</v>
      </c>
      <c r="G34" s="33"/>
      <c r="H34" s="33"/>
      <c r="I34" s="33"/>
      <c r="J34" s="33"/>
      <c r="M34" s="252" t="str">
        <f t="shared" si="7"/>
        <v/>
      </c>
      <c r="N34" s="239" t="str">
        <f ca="1">IF(ISNUMBER(D34),IF(P34=0,OFFSET(TCP!$M$6,0,D34),OFFSET(TCP!$M$6,MIN(M34,P34),MAX(M34,P34))),"")</f>
        <v/>
      </c>
      <c r="O34" s="239" t="str">
        <f t="shared" si="29"/>
        <v/>
      </c>
      <c r="P34" s="240" t="str">
        <f t="shared" si="26"/>
        <v/>
      </c>
      <c r="Q34" s="248" t="str">
        <f t="shared" si="27"/>
        <v/>
      </c>
      <c r="R34" s="258" t="str">
        <f t="shared" ca="1" si="9"/>
        <v/>
      </c>
      <c r="S34" s="246" t="str">
        <f t="shared" ca="1" si="10"/>
        <v/>
      </c>
      <c r="T34" s="331" t="e">
        <f ca="1">IF(B34&lt;=$F$4,TEXT(OFFSET(Input!$H$18,M34,0),"H:MM AM/PM"),"")</f>
        <v>#VALUE!</v>
      </c>
      <c r="U34" s="248" t="e">
        <f t="shared" ca="1" si="0"/>
        <v>#VALUE!</v>
      </c>
      <c r="V34" s="1" t="str">
        <f t="shared" ca="1" si="11"/>
        <v/>
      </c>
      <c r="W34" s="231" t="str">
        <f t="shared" ca="1" si="12"/>
        <v/>
      </c>
      <c r="X34" s="231" t="str">
        <f t="shared" ca="1" si="13"/>
        <v/>
      </c>
      <c r="Y34" s="1" t="str">
        <f t="shared" ca="1" si="14"/>
        <v/>
      </c>
      <c r="Z34" s="31" t="str">
        <f t="shared" ca="1" si="15"/>
        <v/>
      </c>
      <c r="AA34" s="258" t="str">
        <f t="shared" ca="1" si="16"/>
        <v/>
      </c>
      <c r="AB34" s="256" t="str">
        <f t="shared" ca="1" si="17"/>
        <v/>
      </c>
      <c r="AC34" s="256" t="str">
        <f t="shared" ca="1" si="18"/>
        <v/>
      </c>
      <c r="AD34" s="256" cm="1">
        <f t="array" aca="1" ref="AD34" ca="1">IF(B34&lt;=$F$4,SUM(IF(ISNUMBER(AA34:AC34),AA34:AC34)),"")</f>
        <v>0</v>
      </c>
      <c r="AE34" s="68" t="str">
        <f t="shared" si="19"/>
        <v/>
      </c>
      <c r="AF34" s="260" t="str">
        <f t="shared" ca="1" si="20"/>
        <v/>
      </c>
      <c r="AG34" s="260" t="str">
        <f t="shared" si="21"/>
        <v/>
      </c>
      <c r="AH34" s="257" t="str">
        <f t="shared" ca="1" si="22"/>
        <v/>
      </c>
      <c r="AI34" s="257">
        <f t="shared" ca="1" si="23"/>
        <v>0</v>
      </c>
      <c r="AJ34" s="1">
        <f t="shared" ca="1" si="24"/>
        <v>0</v>
      </c>
      <c r="AK34" s="260" t="str">
        <f t="shared" ca="1" si="25"/>
        <v>, , 0</v>
      </c>
    </row>
    <row r="35" spans="1:37" ht="18" x14ac:dyDescent="0.2">
      <c r="A35" s="317">
        <f>IF(B35&lt;=$F$4,Input!D45,"")</f>
        <v>1.25</v>
      </c>
      <c r="B35" s="107">
        <v>27</v>
      </c>
      <c r="C35" s="233">
        <f t="shared" si="1"/>
        <v>15</v>
      </c>
      <c r="D35" s="130" t="str">
        <f>+TCP!HL32</f>
        <v/>
      </c>
      <c r="E35" s="394" t="str">
        <f>+TCP!HM32</f>
        <v/>
      </c>
      <c r="F35" s="237" t="e">
        <f t="shared" ca="1" si="2"/>
        <v>#VALUE!</v>
      </c>
      <c r="G35" s="33"/>
      <c r="H35" s="33"/>
      <c r="I35" s="33"/>
      <c r="J35" s="33"/>
      <c r="M35" s="252" t="str">
        <f t="shared" si="7"/>
        <v/>
      </c>
      <c r="N35" s="239" t="str">
        <f ca="1">IF(ISNUMBER(D35),IF(P35=0,OFFSET(TCP!$M$6,0,D35),OFFSET(TCP!$M$6,MIN(M35,P35),MAX(M35,P35))),"")</f>
        <v/>
      </c>
      <c r="O35" s="239" t="str">
        <f t="shared" si="29"/>
        <v/>
      </c>
      <c r="P35" s="240" t="str">
        <f t="shared" si="26"/>
        <v/>
      </c>
      <c r="Q35" s="248" t="str">
        <f t="shared" si="27"/>
        <v/>
      </c>
      <c r="R35" s="258" t="str">
        <f t="shared" ca="1" si="9"/>
        <v/>
      </c>
      <c r="S35" s="246" t="str">
        <f t="shared" ca="1" si="10"/>
        <v/>
      </c>
      <c r="T35" s="331" t="e">
        <f ca="1">IF(B35&lt;=$F$4,TEXT(OFFSET(Input!$H$18,M35,0),"H:MM AM/PM"),"")</f>
        <v>#VALUE!</v>
      </c>
      <c r="U35" s="248" t="e">
        <f t="shared" ca="1" si="0"/>
        <v>#VALUE!</v>
      </c>
      <c r="V35" s="1" t="str">
        <f t="shared" ca="1" si="11"/>
        <v/>
      </c>
      <c r="W35" s="231" t="str">
        <f t="shared" ca="1" si="12"/>
        <v/>
      </c>
      <c r="X35" s="231" t="str">
        <f t="shared" ca="1" si="13"/>
        <v/>
      </c>
      <c r="Y35" s="1" t="str">
        <f t="shared" ca="1" si="14"/>
        <v/>
      </c>
      <c r="Z35" s="31" t="str">
        <f t="shared" ca="1" si="15"/>
        <v/>
      </c>
      <c r="AA35" s="258" t="str">
        <f t="shared" ca="1" si="16"/>
        <v/>
      </c>
      <c r="AB35" s="256" t="str">
        <f t="shared" ca="1" si="17"/>
        <v/>
      </c>
      <c r="AC35" s="256" t="str">
        <f t="shared" ca="1" si="18"/>
        <v/>
      </c>
      <c r="AD35" s="256" cm="1">
        <f t="array" aca="1" ref="AD35" ca="1">IF(B35&lt;=$F$4,SUM(IF(ISNUMBER(AA35:AC35),AA35:AC35)),"")</f>
        <v>0</v>
      </c>
      <c r="AE35" s="68" t="str">
        <f t="shared" si="19"/>
        <v/>
      </c>
      <c r="AF35" s="260" t="str">
        <f t="shared" ca="1" si="20"/>
        <v/>
      </c>
      <c r="AG35" s="260" t="str">
        <f t="shared" si="21"/>
        <v/>
      </c>
      <c r="AH35" s="257" t="str">
        <f t="shared" ca="1" si="22"/>
        <v/>
      </c>
      <c r="AI35" s="257">
        <f t="shared" ca="1" si="23"/>
        <v>0</v>
      </c>
      <c r="AJ35" s="1">
        <f t="shared" ca="1" si="24"/>
        <v>0</v>
      </c>
      <c r="AK35" s="260" t="str">
        <f t="shared" ca="1" si="25"/>
        <v>, , 0</v>
      </c>
    </row>
    <row r="36" spans="1:37" ht="18" x14ac:dyDescent="0.2">
      <c r="A36" s="317">
        <f>IF(B36&lt;=$F$4,Input!D46,"")</f>
        <v>1.25</v>
      </c>
      <c r="B36" s="107">
        <v>28</v>
      </c>
      <c r="C36" s="233">
        <f t="shared" si="1"/>
        <v>15</v>
      </c>
      <c r="D36" s="130" t="str">
        <f>+TCP!HL33</f>
        <v/>
      </c>
      <c r="E36" s="394" t="str">
        <f>+TCP!HM33</f>
        <v/>
      </c>
      <c r="F36" s="237" t="e">
        <f t="shared" ca="1" si="2"/>
        <v>#VALUE!</v>
      </c>
      <c r="G36" s="33"/>
      <c r="H36" s="33"/>
      <c r="I36" s="33"/>
      <c r="J36" s="33"/>
      <c r="M36" s="252" t="str">
        <f t="shared" si="7"/>
        <v/>
      </c>
      <c r="N36" s="239" t="str">
        <f ca="1">IF(ISNUMBER(D36),IF(P36=0,OFFSET(TCP!$M$6,0,D36),OFFSET(TCP!$M$6,MIN(M36,P36),MAX(M36,P36))),"")</f>
        <v/>
      </c>
      <c r="O36" s="239" t="str">
        <f t="shared" si="29"/>
        <v/>
      </c>
      <c r="P36" s="240" t="str">
        <f t="shared" si="26"/>
        <v/>
      </c>
      <c r="Q36" s="248" t="str">
        <f t="shared" si="27"/>
        <v/>
      </c>
      <c r="R36" s="258" t="str">
        <f t="shared" ca="1" si="9"/>
        <v/>
      </c>
      <c r="S36" s="246" t="str">
        <f t="shared" ca="1" si="10"/>
        <v/>
      </c>
      <c r="T36" s="331" t="e">
        <f ca="1">IF(B36&lt;=$F$4,TEXT(OFFSET(Input!$H$18,M36,0),"H:MM AM/PM"),"")</f>
        <v>#VALUE!</v>
      </c>
      <c r="U36" s="248" t="e">
        <f t="shared" ca="1" si="0"/>
        <v>#VALUE!</v>
      </c>
      <c r="V36" s="1" t="str">
        <f t="shared" ca="1" si="11"/>
        <v/>
      </c>
      <c r="W36" s="231" t="str">
        <f t="shared" ca="1" si="12"/>
        <v/>
      </c>
      <c r="X36" s="231" t="str">
        <f t="shared" ca="1" si="13"/>
        <v/>
      </c>
      <c r="Y36" s="1" t="str">
        <f t="shared" ca="1" si="14"/>
        <v/>
      </c>
      <c r="Z36" s="31" t="str">
        <f t="shared" ca="1" si="15"/>
        <v/>
      </c>
      <c r="AA36" s="258" t="str">
        <f t="shared" ca="1" si="16"/>
        <v/>
      </c>
      <c r="AB36" s="256" t="str">
        <f t="shared" ca="1" si="17"/>
        <v/>
      </c>
      <c r="AC36" s="256" t="str">
        <f t="shared" ca="1" si="18"/>
        <v/>
      </c>
      <c r="AD36" s="256" cm="1">
        <f t="array" aca="1" ref="AD36" ca="1">IF(B36&lt;=$F$4,SUM(IF(ISNUMBER(AA36:AC36),AA36:AC36)),"")</f>
        <v>0</v>
      </c>
      <c r="AE36" s="68" t="str">
        <f t="shared" si="19"/>
        <v/>
      </c>
      <c r="AF36" s="260" t="str">
        <f t="shared" ca="1" si="20"/>
        <v/>
      </c>
      <c r="AG36" s="260" t="str">
        <f t="shared" si="21"/>
        <v/>
      </c>
      <c r="AH36" s="257" t="str">
        <f t="shared" ca="1" si="22"/>
        <v/>
      </c>
      <c r="AI36" s="257">
        <f t="shared" ca="1" si="23"/>
        <v>0</v>
      </c>
      <c r="AJ36" s="1">
        <f t="shared" ca="1" si="24"/>
        <v>0</v>
      </c>
      <c r="AK36" s="260" t="str">
        <f t="shared" ca="1" si="25"/>
        <v>, , 0</v>
      </c>
    </row>
    <row r="37" spans="1:37" ht="18" x14ac:dyDescent="0.2">
      <c r="A37" s="317">
        <f>IF(B37&lt;=$F$4,Input!D47,"")</f>
        <v>1.25</v>
      </c>
      <c r="B37" s="107">
        <v>29</v>
      </c>
      <c r="C37" s="233">
        <f t="shared" si="1"/>
        <v>15</v>
      </c>
      <c r="D37" s="130" t="str">
        <f>+TCP!HL34</f>
        <v/>
      </c>
      <c r="E37" s="394" t="str">
        <f>+TCP!HM34</f>
        <v/>
      </c>
      <c r="F37" s="237" t="e">
        <f t="shared" ca="1" si="2"/>
        <v>#VALUE!</v>
      </c>
      <c r="G37" s="33"/>
      <c r="H37" s="33"/>
      <c r="I37" s="33"/>
      <c r="J37" s="33"/>
      <c r="M37" s="252" t="str">
        <f t="shared" si="7"/>
        <v/>
      </c>
      <c r="N37" s="239" t="str">
        <f ca="1">IF(ISNUMBER(D37),IF(P37=0,OFFSET(TCP!$M$6,0,D37),OFFSET(TCP!$M$6,MIN(M37,P37),MAX(M37,P37))),"")</f>
        <v/>
      </c>
      <c r="O37" s="239" t="str">
        <f t="shared" si="29"/>
        <v/>
      </c>
      <c r="P37" s="240" t="str">
        <f t="shared" si="26"/>
        <v/>
      </c>
      <c r="Q37" s="248" t="str">
        <f t="shared" si="27"/>
        <v/>
      </c>
      <c r="R37" s="258" t="str">
        <f t="shared" ca="1" si="9"/>
        <v/>
      </c>
      <c r="S37" s="246" t="str">
        <f t="shared" ca="1" si="10"/>
        <v/>
      </c>
      <c r="T37" s="331" t="e">
        <f ca="1">IF(B37&lt;=$F$4,TEXT(OFFSET(Input!$H$18,M37,0),"H:MM AM/PM"),"")</f>
        <v>#VALUE!</v>
      </c>
      <c r="U37" s="248" t="e">
        <f t="shared" ca="1" si="0"/>
        <v>#VALUE!</v>
      </c>
      <c r="V37" s="1" t="str">
        <f t="shared" ca="1" si="11"/>
        <v/>
      </c>
      <c r="W37" s="231" t="str">
        <f t="shared" ca="1" si="12"/>
        <v/>
      </c>
      <c r="X37" s="231" t="str">
        <f t="shared" ca="1" si="13"/>
        <v/>
      </c>
      <c r="Y37" s="1" t="str">
        <f t="shared" ca="1" si="14"/>
        <v/>
      </c>
      <c r="Z37" s="31" t="str">
        <f t="shared" ca="1" si="15"/>
        <v/>
      </c>
      <c r="AA37" s="258" t="str">
        <f t="shared" ca="1" si="16"/>
        <v/>
      </c>
      <c r="AB37" s="256" t="str">
        <f t="shared" ca="1" si="17"/>
        <v/>
      </c>
      <c r="AC37" s="256" t="str">
        <f t="shared" ca="1" si="18"/>
        <v/>
      </c>
      <c r="AD37" s="256" cm="1">
        <f t="array" aca="1" ref="AD37" ca="1">IF(B37&lt;=$F$4,SUM(IF(ISNUMBER(AA37:AC37),AA37:AC37)),"")</f>
        <v>0</v>
      </c>
      <c r="AE37" s="68" t="str">
        <f t="shared" si="19"/>
        <v/>
      </c>
      <c r="AF37" s="260" t="str">
        <f t="shared" ca="1" si="20"/>
        <v/>
      </c>
      <c r="AG37" s="260" t="str">
        <f t="shared" si="21"/>
        <v/>
      </c>
      <c r="AH37" s="257" t="str">
        <f t="shared" ca="1" si="22"/>
        <v/>
      </c>
      <c r="AI37" s="257">
        <f t="shared" ca="1" si="23"/>
        <v>0</v>
      </c>
      <c r="AJ37" s="1">
        <f t="shared" ca="1" si="24"/>
        <v>0</v>
      </c>
      <c r="AK37" s="260" t="str">
        <f t="shared" ca="1" si="25"/>
        <v>, , 0</v>
      </c>
    </row>
    <row r="38" spans="1:37" ht="18" x14ac:dyDescent="0.2">
      <c r="A38" s="317">
        <f>IF(B38&lt;=$F$4,Input!D48,"")</f>
        <v>1.25</v>
      </c>
      <c r="B38" s="107">
        <v>30</v>
      </c>
      <c r="C38" s="233">
        <f t="shared" si="1"/>
        <v>15</v>
      </c>
      <c r="D38" s="130" t="str">
        <f>+TCP!HL35</f>
        <v/>
      </c>
      <c r="E38" s="394" t="str">
        <f>+TCP!HM35</f>
        <v/>
      </c>
      <c r="F38" s="237" t="e">
        <f t="shared" ca="1" si="2"/>
        <v>#VALUE!</v>
      </c>
      <c r="G38" s="33"/>
      <c r="H38" s="33"/>
      <c r="I38" s="33"/>
      <c r="J38" s="33"/>
      <c r="M38" s="252" t="str">
        <f t="shared" si="7"/>
        <v/>
      </c>
      <c r="N38" s="239" t="str">
        <f ca="1">IF(ISNUMBER(D38),IF(P38=0,OFFSET(TCP!$M$6,0,D38),OFFSET(TCP!$M$6,MIN(M38,P38),MAX(M38,P38))),"")</f>
        <v/>
      </c>
      <c r="O38" s="239" t="str">
        <f t="shared" si="29"/>
        <v/>
      </c>
      <c r="P38" s="240" t="str">
        <f t="shared" si="26"/>
        <v/>
      </c>
      <c r="Q38" s="248" t="str">
        <f t="shared" si="27"/>
        <v/>
      </c>
      <c r="R38" s="258" t="str">
        <f t="shared" ca="1" si="9"/>
        <v/>
      </c>
      <c r="S38" s="246" t="str">
        <f t="shared" ca="1" si="10"/>
        <v/>
      </c>
      <c r="T38" s="331" t="e">
        <f ca="1">IF(B38&lt;=$F$4,TEXT(OFFSET(Input!$H$18,M38,0),"H:MM AM/PM"),"")</f>
        <v>#VALUE!</v>
      </c>
      <c r="U38" s="248" t="e">
        <f t="shared" ca="1" si="0"/>
        <v>#VALUE!</v>
      </c>
      <c r="V38" s="1" t="str">
        <f t="shared" ca="1" si="11"/>
        <v/>
      </c>
      <c r="W38" s="231" t="str">
        <f t="shared" ca="1" si="12"/>
        <v/>
      </c>
      <c r="X38" s="231" t="str">
        <f t="shared" ca="1" si="13"/>
        <v/>
      </c>
      <c r="Y38" s="1" t="str">
        <f t="shared" ca="1" si="14"/>
        <v/>
      </c>
      <c r="Z38" s="31" t="str">
        <f t="shared" ca="1" si="15"/>
        <v/>
      </c>
      <c r="AA38" s="258" t="str">
        <f t="shared" ca="1" si="16"/>
        <v/>
      </c>
      <c r="AB38" s="256" t="str">
        <f t="shared" ca="1" si="17"/>
        <v/>
      </c>
      <c r="AC38" s="256" t="str">
        <f t="shared" ca="1" si="18"/>
        <v/>
      </c>
      <c r="AD38" s="256" cm="1">
        <f t="array" aca="1" ref="AD38" ca="1">IF(B38&lt;=$F$4,SUM(IF(ISNUMBER(AA38:AC38),AA38:AC38)),"")</f>
        <v>0</v>
      </c>
      <c r="AE38" s="68" t="str">
        <f t="shared" si="19"/>
        <v/>
      </c>
      <c r="AF38" s="260" t="str">
        <f t="shared" ca="1" si="20"/>
        <v/>
      </c>
      <c r="AG38" s="260" t="str">
        <f t="shared" si="21"/>
        <v/>
      </c>
      <c r="AH38" s="257" t="str">
        <f t="shared" ca="1" si="22"/>
        <v/>
      </c>
      <c r="AI38" s="257">
        <f t="shared" ca="1" si="23"/>
        <v>0</v>
      </c>
      <c r="AJ38" s="1">
        <f t="shared" ca="1" si="24"/>
        <v>0</v>
      </c>
      <c r="AK38" s="260" t="str">
        <f t="shared" ca="1" si="25"/>
        <v>, , 0</v>
      </c>
    </row>
    <row r="39" spans="1:37" ht="18" x14ac:dyDescent="0.2">
      <c r="A39" s="317">
        <f>IF(B39&lt;=$F$4,Input!D49,"")</f>
        <v>1.25</v>
      </c>
      <c r="B39" s="107">
        <v>31</v>
      </c>
      <c r="C39" s="233">
        <f t="shared" si="1"/>
        <v>15</v>
      </c>
      <c r="D39" s="130" t="str">
        <f>+TCP!HL36</f>
        <v/>
      </c>
      <c r="E39" s="394" t="str">
        <f>+TCP!HM36</f>
        <v/>
      </c>
      <c r="F39" s="237" t="e">
        <f t="shared" ca="1" si="2"/>
        <v>#VALUE!</v>
      </c>
      <c r="G39" s="33"/>
      <c r="H39" s="33"/>
      <c r="I39" s="33"/>
      <c r="J39" s="33"/>
      <c r="M39" s="252" t="str">
        <f t="shared" si="7"/>
        <v/>
      </c>
      <c r="N39" s="239" t="str">
        <f ca="1">IF(ISNUMBER(D39),IF(P39=0,OFFSET(TCP!$M$6,0,D39),OFFSET(TCP!$M$6,MIN(M39,P39),MAX(M39,P39))),"")</f>
        <v/>
      </c>
      <c r="O39" s="239" t="str">
        <f t="shared" si="29"/>
        <v/>
      </c>
      <c r="P39" s="240" t="str">
        <f t="shared" si="26"/>
        <v/>
      </c>
      <c r="Q39" s="248" t="str">
        <f t="shared" si="27"/>
        <v/>
      </c>
      <c r="R39" s="258" t="str">
        <f t="shared" ca="1" si="9"/>
        <v/>
      </c>
      <c r="S39" s="246" t="str">
        <f t="shared" ca="1" si="10"/>
        <v/>
      </c>
      <c r="T39" s="331" t="e">
        <f ca="1">IF(B39&lt;=$F$4,TEXT(OFFSET(Input!$H$18,M39,0),"H:MM AM/PM"),"")</f>
        <v>#VALUE!</v>
      </c>
      <c r="U39" s="248" t="e">
        <f t="shared" ca="1" si="0"/>
        <v>#VALUE!</v>
      </c>
      <c r="V39" s="1" t="str">
        <f t="shared" ca="1" si="11"/>
        <v/>
      </c>
      <c r="W39" s="231" t="str">
        <f t="shared" ca="1" si="12"/>
        <v/>
      </c>
      <c r="X39" s="231" t="str">
        <f t="shared" ca="1" si="13"/>
        <v/>
      </c>
      <c r="Y39" s="1" t="str">
        <f t="shared" ca="1" si="14"/>
        <v/>
      </c>
      <c r="Z39" s="31" t="str">
        <f t="shared" ca="1" si="15"/>
        <v/>
      </c>
      <c r="AA39" s="258" t="str">
        <f t="shared" ca="1" si="16"/>
        <v/>
      </c>
      <c r="AB39" s="256" t="str">
        <f t="shared" ca="1" si="17"/>
        <v/>
      </c>
      <c r="AC39" s="256" t="str">
        <f t="shared" ca="1" si="18"/>
        <v/>
      </c>
      <c r="AD39" s="256" cm="1">
        <f t="array" aca="1" ref="AD39" ca="1">IF(B39&lt;=$F$4,SUM(IF(ISNUMBER(AA39:AC39),AA39:AC39)),"")</f>
        <v>0</v>
      </c>
      <c r="AE39" s="68" t="str">
        <f t="shared" si="19"/>
        <v/>
      </c>
      <c r="AF39" s="260" t="str">
        <f t="shared" ca="1" si="20"/>
        <v/>
      </c>
      <c r="AG39" s="260" t="str">
        <f t="shared" si="21"/>
        <v/>
      </c>
      <c r="AH39" s="257" t="str">
        <f t="shared" ca="1" si="22"/>
        <v/>
      </c>
      <c r="AI39" s="257">
        <f t="shared" ca="1" si="23"/>
        <v>0</v>
      </c>
      <c r="AJ39" s="1">
        <f t="shared" ca="1" si="24"/>
        <v>0</v>
      </c>
      <c r="AK39" s="260" t="str">
        <f t="shared" ca="1" si="25"/>
        <v>, , 0</v>
      </c>
    </row>
    <row r="40" spans="1:37" ht="18" x14ac:dyDescent="0.2">
      <c r="A40" s="317">
        <f>IF(B40&lt;=$F$4,Input!D50,"")</f>
        <v>1.25</v>
      </c>
      <c r="B40" s="107">
        <v>32</v>
      </c>
      <c r="C40" s="233">
        <f t="shared" si="1"/>
        <v>15</v>
      </c>
      <c r="D40" s="130" t="str">
        <f>+TCP!HL37</f>
        <v/>
      </c>
      <c r="E40" s="107" t="str">
        <f>+TCP!HM37</f>
        <v/>
      </c>
      <c r="F40" s="237" t="e">
        <f t="shared" ca="1" si="2"/>
        <v>#VALUE!</v>
      </c>
      <c r="G40" s="33"/>
      <c r="H40" s="33"/>
      <c r="I40" s="33"/>
      <c r="J40" s="33"/>
      <c r="M40" s="252" t="str">
        <f t="shared" si="7"/>
        <v/>
      </c>
      <c r="N40" s="239" t="str" cm="1">
        <f t="array" ref="N40">IF(ISNUMBER(D40),INDEX(TCP!$M$6:$GP$190,MIN(D39,D40)+1,MAX(D39,D40)+1),"")</f>
        <v/>
      </c>
      <c r="O40" s="239" t="str">
        <f t="shared" si="29"/>
        <v/>
      </c>
      <c r="P40" s="240" t="str">
        <f t="shared" si="26"/>
        <v/>
      </c>
      <c r="Q40" s="248" t="str">
        <f t="shared" si="27"/>
        <v/>
      </c>
      <c r="R40" s="258" t="str">
        <f t="shared" ca="1" si="9"/>
        <v/>
      </c>
      <c r="S40" s="246" t="str">
        <f t="shared" ca="1" si="10"/>
        <v/>
      </c>
      <c r="T40" s="331" t="e">
        <f ca="1">IF(B40&lt;=$F$4,TEXT(OFFSET(Input!$H$18,M40,0),"H:MM AM/PM"),"")</f>
        <v>#VALUE!</v>
      </c>
      <c r="U40" s="248" t="e">
        <f t="shared" ca="1" si="0"/>
        <v>#VALUE!</v>
      </c>
      <c r="V40" s="1" t="str">
        <f t="shared" ca="1" si="11"/>
        <v/>
      </c>
      <c r="W40" s="231" t="str">
        <f t="shared" ca="1" si="12"/>
        <v/>
      </c>
      <c r="X40" s="231" t="str">
        <f t="shared" ca="1" si="13"/>
        <v/>
      </c>
      <c r="Y40" s="1" t="str">
        <f t="shared" ca="1" si="14"/>
        <v/>
      </c>
      <c r="Z40" s="31" t="str">
        <f t="shared" ca="1" si="15"/>
        <v/>
      </c>
      <c r="AA40" s="258" t="str">
        <f t="shared" ref="AA40" ca="1" si="30">IF(AND(W40="12",Y40="PM"),0.5+VALUE(X40)/60/24,"")</f>
        <v/>
      </c>
      <c r="AB40" s="256" t="str">
        <f t="shared" ref="AB40" ca="1" si="31">IF(AND(W40="12",Y40="AM"),0+VALUE(X40)/60/24,"")</f>
        <v/>
      </c>
      <c r="AC40" s="256" t="str">
        <f t="shared" ref="AC40" ca="1" si="32">IF(AND(W40&lt;&gt;"12", Y40="PM"),0.5+VALUE(W40)/24+VALUE(X40)/60/24,IF(AND(W40&lt;&gt;"12",Y40="AM"),0+VALUE(W40)/24+VALUE(X40)/60/24,""))</f>
        <v/>
      </c>
      <c r="AD40" s="256" cm="1">
        <f t="array" aca="1" ref="AD40" ca="1">IF(B40&lt;=$F$4,SUM(IF(ISNUMBER(AA40:AC40),AA40:AC40)),"")</f>
        <v>0</v>
      </c>
      <c r="AE40" s="68" t="str">
        <f t="shared" si="19"/>
        <v/>
      </c>
      <c r="AF40" s="260" t="str">
        <f t="shared" ca="1" si="20"/>
        <v/>
      </c>
      <c r="AG40" s="260" t="str">
        <f t="shared" si="21"/>
        <v/>
      </c>
      <c r="AH40" s="257" t="str">
        <f t="shared" ca="1" si="22"/>
        <v/>
      </c>
      <c r="AI40" s="257">
        <f t="shared" ca="1" si="23"/>
        <v>0</v>
      </c>
      <c r="AJ40" s="1">
        <f t="shared" ca="1" si="24"/>
        <v>0</v>
      </c>
      <c r="AK40" s="260" t="str">
        <f t="shared" ca="1" si="25"/>
        <v>, , 0</v>
      </c>
    </row>
    <row r="41" spans="1:37" ht="17" x14ac:dyDescent="0.2">
      <c r="A41" s="317" t="str">
        <f>IF(B41&lt;=$F$4,Input!D51,"")</f>
        <v/>
      </c>
      <c r="B41" s="107">
        <v>33</v>
      </c>
      <c r="C41" s="233" t="str">
        <f t="shared" si="1"/>
        <v/>
      </c>
      <c r="D41" s="130" t="str">
        <f>+TCP!HL38</f>
        <v/>
      </c>
      <c r="E41" s="107" t="str">
        <f>+TCP!HM38</f>
        <v/>
      </c>
      <c r="F41" s="237" t="str">
        <f t="shared" ca="1" si="2"/>
        <v/>
      </c>
      <c r="G41" s="33"/>
      <c r="H41" s="33"/>
      <c r="I41" s="33"/>
      <c r="J41" s="33"/>
      <c r="N41" s="239"/>
      <c r="O41" s="239"/>
      <c r="P41" s="236"/>
      <c r="Q41" s="248" t="str">
        <f t="shared" si="27"/>
        <v/>
      </c>
      <c r="R41" s="236"/>
      <c r="S41" s="236"/>
      <c r="T41" s="331" t="str">
        <f ca="1">IF(B41&lt;=$F$4,TEXT(OFFSET(Input!$H$18,M41,0),"H:MM AM/PM"),"")</f>
        <v/>
      </c>
      <c r="U41" s="248" t="str">
        <f t="shared" ca="1" si="0"/>
        <v/>
      </c>
      <c r="AF41" s="260"/>
      <c r="AJ41" s="1"/>
      <c r="AK41" s="260" t="str">
        <f t="shared" si="25"/>
        <v/>
      </c>
    </row>
    <row r="42" spans="1:37" ht="17" x14ac:dyDescent="0.2">
      <c r="A42" s="317" t="str">
        <f>IF(B42&lt;=$F$4,Input!D52,"")</f>
        <v/>
      </c>
      <c r="B42" s="107">
        <v>34</v>
      </c>
      <c r="C42" s="233" t="str">
        <f t="shared" si="1"/>
        <v/>
      </c>
      <c r="D42" s="130" t="str">
        <f>+TCP!HL39</f>
        <v/>
      </c>
      <c r="E42" s="107" t="str">
        <f>+TCP!HM39</f>
        <v/>
      </c>
      <c r="F42" s="237" t="str">
        <f t="shared" ca="1" si="2"/>
        <v/>
      </c>
      <c r="G42" s="33"/>
      <c r="H42" s="33"/>
      <c r="I42" s="33"/>
      <c r="J42" s="33"/>
      <c r="N42" s="239" t="str" cm="1">
        <f t="array" ref="N42">IF(ISNUMBER(D42),INDEX(TCP!$M$6:$GP$190,MIN(D41,D42)+1,MAX(D41,D42)+1),"")</f>
        <v/>
      </c>
      <c r="O42" s="239"/>
      <c r="P42" s="236"/>
      <c r="Q42" s="248" t="str">
        <f t="shared" si="27"/>
        <v/>
      </c>
      <c r="R42" s="236"/>
      <c r="S42" s="236"/>
      <c r="T42" s="331" t="str">
        <f ca="1">IF(B42&lt;=$F$4,TEXT(OFFSET(Input!$H$18,M42,0),"H:MM AM/PM"),"")</f>
        <v/>
      </c>
      <c r="U42" s="248" t="str">
        <f t="shared" ca="1" si="0"/>
        <v/>
      </c>
      <c r="AF42" s="260"/>
      <c r="AK42" s="260" t="str">
        <f t="shared" si="25"/>
        <v/>
      </c>
    </row>
    <row r="43" spans="1:37" ht="17" x14ac:dyDescent="0.2">
      <c r="A43" s="317" t="str">
        <f>IF(B43&lt;=$F$4,Input!D53,"")</f>
        <v/>
      </c>
      <c r="B43" s="107">
        <v>35</v>
      </c>
      <c r="C43" s="233" t="str">
        <f t="shared" si="1"/>
        <v/>
      </c>
      <c r="D43" s="130" t="str">
        <f>+TCP!HL40</f>
        <v/>
      </c>
      <c r="E43" s="107" t="str">
        <f>+TCP!HM40</f>
        <v/>
      </c>
      <c r="F43" s="237" t="str">
        <f t="shared" ca="1" si="2"/>
        <v/>
      </c>
      <c r="G43" s="33"/>
      <c r="H43" s="33"/>
      <c r="I43" s="33"/>
      <c r="J43" s="33"/>
      <c r="N43" s="239" t="str" cm="1">
        <f t="array" ref="N43">IF(ISNUMBER(D43),INDEX(TCP!$M$6:$GP$190,MIN(D42,D43)+1,MAX(D42,D43)+1),"")</f>
        <v/>
      </c>
      <c r="O43" s="239"/>
      <c r="P43" s="236"/>
      <c r="Q43" s="248" t="str">
        <f t="shared" si="27"/>
        <v/>
      </c>
      <c r="R43" s="236"/>
      <c r="S43" s="236"/>
      <c r="T43" s="331" t="str">
        <f ca="1">IF(B43&lt;=$F$4,TEXT(OFFSET(Input!$H$18,M43,0),"H:MM AM/PM"),"")</f>
        <v/>
      </c>
      <c r="U43" s="248" t="str">
        <f t="shared" ca="1" si="0"/>
        <v/>
      </c>
    </row>
    <row r="44" spans="1:37" ht="17" x14ac:dyDescent="0.2">
      <c r="A44" s="317" t="str">
        <f>IF(B44&lt;=$F$4,Input!D54,"")</f>
        <v/>
      </c>
      <c r="B44" s="107">
        <v>36</v>
      </c>
      <c r="C44" s="233" t="str">
        <f t="shared" si="1"/>
        <v/>
      </c>
      <c r="D44" s="130" t="str">
        <f>+TCP!HL41</f>
        <v/>
      </c>
      <c r="E44" s="107" t="str">
        <f>+TCP!HM41</f>
        <v/>
      </c>
      <c r="F44" s="237" t="str">
        <f t="shared" ca="1" si="2"/>
        <v/>
      </c>
      <c r="G44" s="33"/>
      <c r="H44" s="33"/>
      <c r="I44" s="33"/>
      <c r="J44" s="33"/>
      <c r="N44" s="239" t="str" cm="1">
        <f t="array" ref="N44">IF(ISNUMBER(D44),INDEX(TCP!$M$6:$GP$190,MIN(D43,D44)+1,MAX(D43,D44)+1),"")</f>
        <v/>
      </c>
      <c r="O44" s="239"/>
      <c r="P44" s="236"/>
      <c r="Q44" s="248" t="str">
        <f t="shared" ref="Q44" si="33">IF(P44&lt;&gt;0,Q43+N44,N44)</f>
        <v/>
      </c>
      <c r="R44" s="236"/>
      <c r="S44" s="236"/>
      <c r="T44" s="331" t="str">
        <f ca="1">IF(B44&lt;=$F$4,TEXT(OFFSET(Input!$H$18,M44,0),"H:MM AM/PM"),"")</f>
        <v/>
      </c>
      <c r="U44" s="248" t="str">
        <f t="shared" ca="1" si="0"/>
        <v/>
      </c>
    </row>
    <row r="45" spans="1:37" ht="17" x14ac:dyDescent="0.2">
      <c r="A45" s="317" t="str">
        <f>IF(B45&lt;=$F$4,Input!D55,"")</f>
        <v/>
      </c>
      <c r="B45" s="107">
        <v>37</v>
      </c>
      <c r="C45" s="233" t="str">
        <f t="shared" si="1"/>
        <v/>
      </c>
      <c r="D45" s="130" t="str">
        <f>+TCP!HL42</f>
        <v/>
      </c>
      <c r="E45" s="107" t="str">
        <f>+TCP!HM42</f>
        <v/>
      </c>
      <c r="F45" s="237" t="str">
        <f t="shared" ca="1" si="2"/>
        <v/>
      </c>
      <c r="G45" s="33"/>
      <c r="H45" s="33"/>
      <c r="I45" s="33"/>
      <c r="J45" s="33"/>
      <c r="N45" s="239" t="str" cm="1">
        <f t="array" ref="N45">IF(ISNUMBER(D45),INDEX(TCP!$M$6:$GP$190,MIN(D44,D45)+1,MAX(D44,D45)+1),"")</f>
        <v/>
      </c>
      <c r="O45" s="239"/>
      <c r="P45" s="236"/>
      <c r="Q45" s="248"/>
      <c r="R45" s="236"/>
      <c r="S45" s="236"/>
      <c r="T45" s="331" t="str">
        <f ca="1">IF(B45&lt;=$F$4,TEXT(OFFSET(Input!$H$18,M45,0),"H:MM AM/PM"),"")</f>
        <v/>
      </c>
      <c r="U45" s="248" t="str">
        <f t="shared" ca="1" si="0"/>
        <v/>
      </c>
    </row>
    <row r="46" spans="1:37" ht="17" x14ac:dyDescent="0.2">
      <c r="A46" s="317" t="str">
        <f>IF(B46&lt;=$F$4,Input!D56,"")</f>
        <v/>
      </c>
      <c r="B46" s="107">
        <v>38</v>
      </c>
      <c r="C46" s="233" t="str">
        <f t="shared" si="1"/>
        <v/>
      </c>
      <c r="D46" s="130" t="str">
        <f>+TCP!HL43</f>
        <v/>
      </c>
      <c r="E46" s="107" t="str">
        <f>+TCP!HM43</f>
        <v/>
      </c>
      <c r="F46" s="237" t="str">
        <f t="shared" ca="1" si="2"/>
        <v/>
      </c>
      <c r="G46" s="33"/>
      <c r="H46" s="33"/>
      <c r="I46" s="33"/>
      <c r="J46" s="33"/>
      <c r="N46" s="239" t="str" cm="1">
        <f t="array" ref="N46">IF(ISNUMBER(D46),INDEX(TCP!$M$6:$GP$190,MIN(D45,D46)+1,MAX(D45,D46)+1),"")</f>
        <v/>
      </c>
      <c r="O46" s="239"/>
      <c r="P46" s="236"/>
      <c r="Q46" s="248"/>
      <c r="R46" s="236"/>
      <c r="S46" s="236"/>
      <c r="T46" s="331" t="str">
        <f ca="1">IF(B46&lt;=$F$4,TEXT(OFFSET(Input!$H$18,M46,0),"H:MM AM/PM"),"")</f>
        <v/>
      </c>
      <c r="U46" s="248" t="str">
        <f t="shared" ca="1" si="0"/>
        <v/>
      </c>
    </row>
    <row r="47" spans="1:37" ht="17" x14ac:dyDescent="0.2">
      <c r="A47" s="317" t="str">
        <f>IF(B47&lt;=$F$4,Input!D57,"")</f>
        <v/>
      </c>
      <c r="B47" s="107">
        <v>39</v>
      </c>
      <c r="C47" s="233" t="str">
        <f t="shared" si="1"/>
        <v/>
      </c>
      <c r="D47" s="130" t="str">
        <f>+TCP!HL44</f>
        <v/>
      </c>
      <c r="E47" s="107" t="str">
        <f>+TCP!HM44</f>
        <v/>
      </c>
      <c r="F47" s="237" t="str">
        <f t="shared" ca="1" si="2"/>
        <v/>
      </c>
      <c r="G47" s="33"/>
      <c r="H47" s="33"/>
      <c r="I47" s="33"/>
      <c r="J47" s="33"/>
      <c r="N47" s="239" t="str" cm="1">
        <f t="array" ref="N47">IF(ISNUMBER(D47),INDEX(TCP!$M$6:$GP$190,MIN(D46,D47)+1,MAX(D46,D47)+1),"")</f>
        <v/>
      </c>
      <c r="O47" s="239"/>
      <c r="P47" s="236"/>
      <c r="Q47" s="248"/>
      <c r="R47" s="236"/>
      <c r="S47" s="236"/>
      <c r="T47" s="331" t="str">
        <f ca="1">IF(B47&lt;=$F$4,TEXT(OFFSET(Input!$H$18,M47,0),"H:MM AM/PM"),"")</f>
        <v/>
      </c>
      <c r="U47" s="248" t="str">
        <f t="shared" ca="1" si="0"/>
        <v/>
      </c>
    </row>
    <row r="48" spans="1:37" ht="17" x14ac:dyDescent="0.2">
      <c r="A48" s="317" t="str">
        <f>IF(B48&lt;=$F$4,Input!D58,"")</f>
        <v/>
      </c>
      <c r="B48" s="107">
        <v>40</v>
      </c>
      <c r="C48" s="233" t="str">
        <f t="shared" si="1"/>
        <v/>
      </c>
      <c r="D48" s="130" t="str">
        <f>+TCP!HL45</f>
        <v/>
      </c>
      <c r="E48" s="107" t="str">
        <f>+TCP!HM45</f>
        <v/>
      </c>
      <c r="F48" s="237" t="str">
        <f t="shared" ca="1" si="2"/>
        <v/>
      </c>
      <c r="G48" s="33"/>
      <c r="H48" s="33"/>
      <c r="I48" s="33"/>
      <c r="J48" s="33"/>
      <c r="N48" s="239" t="str" cm="1">
        <f t="array" ref="N48">IF(ISNUMBER(D48),INDEX(TCP!$M$6:$GP$190,MIN(D47,D48)+1,MAX(D47,D48)+1),"")</f>
        <v/>
      </c>
      <c r="O48" s="239"/>
      <c r="P48" s="236"/>
      <c r="Q48" s="248"/>
      <c r="R48" s="236"/>
      <c r="S48" s="236"/>
      <c r="T48" s="331" t="str">
        <f ca="1">IF(B48&lt;=$F$4,TEXT(OFFSET(Input!$H$18,M48,0),"H:MM AM/PM"),"")</f>
        <v/>
      </c>
      <c r="U48" s="248" t="str">
        <f t="shared" ca="1" si="0"/>
        <v/>
      </c>
    </row>
    <row r="49" spans="1:21" ht="17" x14ac:dyDescent="0.2">
      <c r="A49" s="317" t="str">
        <f>IF(B49&lt;=$F$4,Input!D59,"")</f>
        <v/>
      </c>
      <c r="B49" s="107">
        <v>41</v>
      </c>
      <c r="C49" s="233" t="str">
        <f t="shared" si="1"/>
        <v/>
      </c>
      <c r="D49" s="130" t="str">
        <f>+TCP!HL46</f>
        <v/>
      </c>
      <c r="E49" s="107" t="str">
        <f>+TCP!HM46</f>
        <v/>
      </c>
      <c r="F49" s="237" t="str">
        <f t="shared" ca="1" si="2"/>
        <v/>
      </c>
      <c r="G49" s="33"/>
      <c r="H49" s="33"/>
      <c r="I49" s="33"/>
      <c r="J49" s="33"/>
      <c r="N49" s="239" t="str" cm="1">
        <f t="array" ref="N49">IF(ISNUMBER(D49),INDEX(TCP!$M$6:$GP$190,MIN(D48,D49)+1,MAX(D48,D49)+1),"")</f>
        <v/>
      </c>
      <c r="O49" s="239"/>
      <c r="P49" s="236"/>
      <c r="Q49" s="248"/>
      <c r="R49" s="236"/>
      <c r="S49" s="236"/>
      <c r="T49" s="331" t="str">
        <f ca="1">IF(B49&lt;=$F$4,TEXT(OFFSET(Input!$H$18,M49,0),"H:MM AM/PM"),"")</f>
        <v/>
      </c>
      <c r="U49" s="248" t="str">
        <f t="shared" ca="1" si="0"/>
        <v/>
      </c>
    </row>
    <row r="50" spans="1:21" ht="17" x14ac:dyDescent="0.2">
      <c r="A50" s="317"/>
      <c r="B50" s="107">
        <v>42</v>
      </c>
      <c r="C50" s="233" t="str">
        <f t="shared" si="1"/>
        <v/>
      </c>
      <c r="D50" s="130" t="str">
        <f>+TCP!HL47</f>
        <v/>
      </c>
      <c r="E50" s="107" t="str">
        <f>+TCP!HM47</f>
        <v/>
      </c>
      <c r="F50" s="237" t="str">
        <f t="shared" ca="1" si="2"/>
        <v/>
      </c>
      <c r="G50" s="33"/>
      <c r="H50" s="33"/>
      <c r="I50" s="33"/>
      <c r="J50" s="33"/>
      <c r="N50" s="239" t="str" cm="1">
        <f t="array" ref="N50">IF(ISNUMBER(D50),INDEX(TCP!$M$6:$GP$190,MIN(D49,D50)+1,MAX(D49,D50)+1),"")</f>
        <v/>
      </c>
      <c r="O50" s="239"/>
      <c r="P50" s="236"/>
      <c r="Q50" s="248"/>
      <c r="R50" s="236"/>
      <c r="S50" s="236"/>
      <c r="T50" s="331" t="str">
        <f ca="1">IF(B50&lt;=$F$4,TEXT(OFFSET(Input!$H$18,M50,0),"H:MM AM/PM"),"")</f>
        <v/>
      </c>
      <c r="U50" s="248" t="str">
        <f t="shared" ca="1" si="0"/>
        <v/>
      </c>
    </row>
    <row r="51" spans="1:21" ht="17" x14ac:dyDescent="0.2">
      <c r="A51" s="317"/>
      <c r="B51" s="107">
        <v>43</v>
      </c>
      <c r="C51" s="233" t="str">
        <f t="shared" si="1"/>
        <v/>
      </c>
      <c r="D51" s="130" t="str">
        <f>+TCP!HL48</f>
        <v/>
      </c>
      <c r="E51" s="107" t="str">
        <f>+TCP!HM48</f>
        <v/>
      </c>
      <c r="F51" s="237" t="str">
        <f t="shared" ca="1" si="2"/>
        <v/>
      </c>
      <c r="G51" s="33"/>
      <c r="H51" s="33"/>
      <c r="I51" s="33"/>
      <c r="J51" s="33"/>
      <c r="N51" s="239" t="str" cm="1">
        <f t="array" ref="N51">IF(ISNUMBER(D51),INDEX(TCP!$M$6:$GP$190,MIN(D50,D51)+1,MAX(D50,D51)+1),"")</f>
        <v/>
      </c>
      <c r="O51" s="239"/>
      <c r="P51" s="236"/>
      <c r="Q51" s="248"/>
      <c r="R51" s="236"/>
      <c r="S51" s="236"/>
      <c r="T51" s="331" t="str">
        <f ca="1">IF(B51&lt;=$F$4,TEXT(OFFSET(Input!$H$18,M51,0),"H:MM AM/PM"),"")</f>
        <v/>
      </c>
      <c r="U51" s="248" t="str">
        <f t="shared" ca="1" si="0"/>
        <v/>
      </c>
    </row>
    <row r="52" spans="1:21" ht="17" x14ac:dyDescent="0.2">
      <c r="A52" s="317"/>
      <c r="B52" s="107">
        <v>44</v>
      </c>
      <c r="C52" s="233" t="str">
        <f t="shared" si="1"/>
        <v/>
      </c>
      <c r="D52" s="130" t="str">
        <f>+TCP!HL49</f>
        <v/>
      </c>
      <c r="E52" s="107" t="str">
        <f>+TCP!HM49</f>
        <v/>
      </c>
      <c r="F52" s="237" t="str">
        <f t="shared" ca="1" si="2"/>
        <v/>
      </c>
      <c r="G52" s="33"/>
      <c r="H52" s="33"/>
      <c r="I52" s="33"/>
      <c r="J52" s="33"/>
      <c r="N52" s="239" t="str" cm="1">
        <f t="array" ref="N52">IF(ISNUMBER(D52),INDEX(TCP!$M$6:$GP$190,MIN(D51,D52)+1,MAX(D51,D52)+1),"")</f>
        <v/>
      </c>
      <c r="O52" s="239"/>
      <c r="P52" s="236"/>
      <c r="Q52" s="248"/>
      <c r="R52" s="236"/>
      <c r="S52" s="236"/>
      <c r="T52" s="331" t="str">
        <f ca="1">IF(B52&lt;=$F$4,TEXT(OFFSET(Input!$H$18,M52,0),"H:MM AM/PM"),"")</f>
        <v/>
      </c>
      <c r="U52" s="248" t="str">
        <f t="shared" ca="1" si="0"/>
        <v/>
      </c>
    </row>
    <row r="53" spans="1:21" ht="17" x14ac:dyDescent="0.2">
      <c r="A53" s="317"/>
      <c r="B53" s="107">
        <v>45</v>
      </c>
      <c r="C53" s="233" t="str">
        <f t="shared" si="1"/>
        <v/>
      </c>
      <c r="D53" s="130" t="str">
        <f>+TCP!HL50</f>
        <v/>
      </c>
      <c r="E53" s="107" t="str">
        <f>+TCP!HM50</f>
        <v/>
      </c>
      <c r="F53" s="237" t="str">
        <f t="shared" ca="1" si="2"/>
        <v/>
      </c>
      <c r="G53" s="33"/>
      <c r="H53" s="33"/>
      <c r="I53" s="33"/>
      <c r="J53" s="33"/>
      <c r="N53" s="239" t="str" cm="1">
        <f t="array" ref="N53">IF(ISNUMBER(D53),INDEX(TCP!$M$6:$GP$190,MIN(D52,D53)+1,MAX(D52,D53)+1),"")</f>
        <v/>
      </c>
      <c r="O53" s="239"/>
      <c r="P53" s="236"/>
      <c r="Q53" s="248"/>
      <c r="R53" s="236"/>
      <c r="S53" s="236"/>
      <c r="T53" s="331" t="str">
        <f ca="1">IF(B53&lt;=$F$4,TEXT(OFFSET(Input!$H$18,M53,0),"H:MM AM/PM"),"")</f>
        <v/>
      </c>
      <c r="U53" s="248" t="str">
        <f t="shared" ca="1" si="0"/>
        <v/>
      </c>
    </row>
    <row r="54" spans="1:21" ht="17" x14ac:dyDescent="0.2">
      <c r="A54" s="317"/>
      <c r="B54" s="107">
        <v>46</v>
      </c>
      <c r="C54" s="233" t="str">
        <f t="shared" si="1"/>
        <v/>
      </c>
      <c r="D54" s="130" t="str">
        <f>+TCP!HL51</f>
        <v/>
      </c>
      <c r="E54" s="107" t="str">
        <f>+TCP!HM51</f>
        <v/>
      </c>
      <c r="F54" s="237" t="str">
        <f t="shared" ca="1" si="2"/>
        <v/>
      </c>
      <c r="G54" s="33"/>
      <c r="H54" s="33"/>
      <c r="I54" s="33"/>
      <c r="J54" s="33"/>
      <c r="N54" s="239" t="str" cm="1">
        <f t="array" ref="N54">IF(ISNUMBER(D54),INDEX(TCP!$M$6:$GP$190,MIN(D53,D54)+1,MAX(D53,D54)+1),"")</f>
        <v/>
      </c>
      <c r="O54" s="239"/>
      <c r="P54" s="236"/>
      <c r="Q54" s="248"/>
      <c r="R54" s="236"/>
      <c r="S54" s="236"/>
      <c r="T54" s="331" t="str">
        <f ca="1">IF(B54&lt;=$F$4,TEXT(OFFSET(Input!$H$18,M54,0),"H:MM AM/PM"),"")</f>
        <v/>
      </c>
      <c r="U54" s="248" t="str">
        <f t="shared" ca="1" si="0"/>
        <v/>
      </c>
    </row>
    <row r="55" spans="1:21" ht="17" x14ac:dyDescent="0.2">
      <c r="A55" s="317"/>
      <c r="B55" s="107">
        <v>47</v>
      </c>
      <c r="C55" s="233" t="str">
        <f t="shared" si="1"/>
        <v/>
      </c>
      <c r="D55" s="130" t="str">
        <f>+TCP!HL52</f>
        <v/>
      </c>
      <c r="E55" s="107" t="str">
        <f>+TCP!HM52</f>
        <v/>
      </c>
      <c r="F55" s="237" t="str">
        <f t="shared" ca="1" si="2"/>
        <v/>
      </c>
      <c r="G55" s="33"/>
      <c r="H55" s="33"/>
      <c r="I55" s="33"/>
      <c r="J55" s="33"/>
      <c r="N55" s="239" t="str" cm="1">
        <f t="array" ref="N55">IF(ISNUMBER(D55),INDEX(TCP!$M$6:$GP$190,MIN(D54,D55)+1,MAX(D54,D55)+1),"")</f>
        <v/>
      </c>
      <c r="O55" s="239"/>
      <c r="P55" s="236"/>
      <c r="Q55" s="248"/>
      <c r="R55" s="236"/>
      <c r="S55" s="236"/>
      <c r="T55" s="331" t="str">
        <f ca="1">IF(B55&lt;=$F$4,TEXT(OFFSET(Input!$H$18,M55,0),"H:MM AM/PM"),"")</f>
        <v/>
      </c>
      <c r="U55" s="248" t="str">
        <f t="shared" ca="1" si="0"/>
        <v/>
      </c>
    </row>
    <row r="56" spans="1:21" ht="17" x14ac:dyDescent="0.2">
      <c r="A56" s="317"/>
      <c r="B56" s="107">
        <v>48</v>
      </c>
      <c r="C56" s="233" t="str">
        <f t="shared" si="1"/>
        <v/>
      </c>
      <c r="D56" s="130" t="str">
        <f>+TCP!HL53</f>
        <v/>
      </c>
      <c r="E56" s="107" t="str">
        <f>+TCP!HM53</f>
        <v/>
      </c>
      <c r="F56" s="237" t="str">
        <f t="shared" ca="1" si="2"/>
        <v/>
      </c>
      <c r="G56" s="33"/>
      <c r="H56" s="33"/>
      <c r="I56" s="33"/>
      <c r="J56" s="33"/>
      <c r="N56" s="239" t="str" cm="1">
        <f t="array" ref="N56">IF(ISNUMBER(D56),INDEX(TCP!$M$6:$GP$190,MIN(D55,D56)+1,MAX(D55,D56)+1),"")</f>
        <v/>
      </c>
      <c r="O56" s="239"/>
      <c r="P56" s="236"/>
      <c r="Q56" s="248"/>
      <c r="R56" s="236"/>
      <c r="S56" s="236"/>
      <c r="T56" s="331" t="str">
        <f ca="1">IF(B56&lt;=$F$4,TEXT(OFFSET(Input!$H$18,M56,0),"H:MM AM/PM"),"")</f>
        <v/>
      </c>
      <c r="U56" s="248" t="str">
        <f t="shared" ca="1" si="0"/>
        <v/>
      </c>
    </row>
    <row r="57" spans="1:21" ht="17" x14ac:dyDescent="0.2">
      <c r="A57" s="317"/>
      <c r="B57" s="107">
        <v>49</v>
      </c>
      <c r="C57" s="233" t="str">
        <f t="shared" si="1"/>
        <v/>
      </c>
      <c r="D57" s="130" t="str">
        <f>+TCP!HL54</f>
        <v/>
      </c>
      <c r="E57" s="107" t="str">
        <f>+TCP!HM54</f>
        <v/>
      </c>
      <c r="F57" s="237" t="str">
        <f t="shared" ca="1" si="2"/>
        <v/>
      </c>
      <c r="G57" s="33"/>
      <c r="H57" s="33"/>
      <c r="I57" s="33"/>
      <c r="J57" s="33"/>
      <c r="N57" s="239" t="str" cm="1">
        <f t="array" ref="N57">IF(ISNUMBER(D57),INDEX(TCP!$M$6:$GP$190,MIN(D56,D57)+1,MAX(D56,D57)+1),"")</f>
        <v/>
      </c>
      <c r="O57" s="239"/>
      <c r="P57" s="236"/>
      <c r="Q57" s="248"/>
      <c r="R57" s="236"/>
      <c r="S57" s="236"/>
      <c r="T57" s="331" t="str">
        <f ca="1">IF(B57&lt;=$F$4,TEXT(OFFSET(Input!$H$18,M57,0),"H:MM AM/PM"),"")</f>
        <v/>
      </c>
      <c r="U57" s="248" t="str">
        <f t="shared" ca="1" si="0"/>
        <v/>
      </c>
    </row>
    <row r="58" spans="1:21" ht="17" x14ac:dyDescent="0.2">
      <c r="A58" s="317"/>
      <c r="B58" s="107">
        <v>50</v>
      </c>
      <c r="C58" s="233" t="str">
        <f t="shared" si="1"/>
        <v/>
      </c>
      <c r="D58" s="130" t="str">
        <f>+TCP!HL55</f>
        <v/>
      </c>
      <c r="E58" s="107" t="str">
        <f>+TCP!HM55</f>
        <v/>
      </c>
      <c r="F58" s="237" t="str">
        <f t="shared" ca="1" si="2"/>
        <v/>
      </c>
      <c r="G58" s="33"/>
      <c r="H58" s="33"/>
      <c r="I58" s="33"/>
      <c r="J58" s="33"/>
      <c r="N58" s="239" t="str" cm="1">
        <f t="array" ref="N58">IF(ISNUMBER(D58),INDEX(TCP!$M$6:$GP$190,MIN(D57,D58)+1,MAX(D57,D58)+1),"")</f>
        <v/>
      </c>
      <c r="O58" s="239"/>
      <c r="P58" s="236"/>
      <c r="Q58" s="248"/>
      <c r="R58" s="236"/>
      <c r="S58" s="236"/>
      <c r="T58" s="331" t="str">
        <f ca="1">IF(B58&lt;=$F$4,TEXT(OFFSET(Input!$H$18,M58,0),"H:MM AM/PM"),"")</f>
        <v/>
      </c>
      <c r="U58" s="248" t="str">
        <f t="shared" ca="1" si="0"/>
        <v/>
      </c>
    </row>
    <row r="59" spans="1:21" ht="17" x14ac:dyDescent="0.2">
      <c r="A59" s="317"/>
      <c r="B59" s="107">
        <v>51</v>
      </c>
      <c r="C59" s="233" t="str">
        <f t="shared" si="1"/>
        <v/>
      </c>
      <c r="D59" s="130" t="str">
        <f>+TCP!HL56</f>
        <v/>
      </c>
      <c r="E59" s="107" t="str">
        <f>+TCP!HM56</f>
        <v/>
      </c>
      <c r="F59" s="237" t="str">
        <f t="shared" ca="1" si="2"/>
        <v/>
      </c>
      <c r="G59" s="33"/>
      <c r="H59" s="33"/>
      <c r="I59" s="33"/>
      <c r="J59" s="33"/>
      <c r="N59" s="239" t="str" cm="1">
        <f t="array" ref="N59">IF(ISNUMBER(D59),INDEX(TCP!$M$6:$GP$190,MIN(D58,D59)+1,MAX(D58,D59)+1),"")</f>
        <v/>
      </c>
      <c r="O59" s="239"/>
      <c r="P59" s="236"/>
      <c r="Q59" s="248"/>
      <c r="R59" s="236"/>
      <c r="S59" s="236"/>
      <c r="T59" s="331" t="str">
        <f ca="1">IF(B59&lt;=$F$4,TEXT(OFFSET(Input!$H$18,M59,0),"H:MM AM/PM"),"")</f>
        <v/>
      </c>
      <c r="U59" s="248" t="str">
        <f t="shared" ca="1" si="0"/>
        <v/>
      </c>
    </row>
    <row r="60" spans="1:21" ht="17" x14ac:dyDescent="0.2">
      <c r="A60" s="317"/>
      <c r="B60" s="107">
        <v>52</v>
      </c>
      <c r="C60" s="233" t="str">
        <f t="shared" si="1"/>
        <v/>
      </c>
      <c r="D60" s="130" t="str">
        <f>+TCP!HL57</f>
        <v/>
      </c>
      <c r="E60" s="107" t="str">
        <f>+TCP!HM57</f>
        <v/>
      </c>
      <c r="F60" s="237" t="str">
        <f t="shared" ca="1" si="2"/>
        <v/>
      </c>
      <c r="G60" s="33"/>
      <c r="H60" s="33"/>
      <c r="I60" s="33"/>
      <c r="J60" s="33"/>
      <c r="N60" s="239" t="str" cm="1">
        <f t="array" ref="N60">IF(ISNUMBER(D60),INDEX(TCP!$M$6:$GP$190,MIN(D59,D60)+1,MAX(D59,D60)+1),"")</f>
        <v/>
      </c>
      <c r="O60" s="239"/>
      <c r="P60" s="236"/>
      <c r="Q60" s="248"/>
      <c r="R60" s="236"/>
      <c r="S60" s="236"/>
      <c r="T60" s="331" t="str">
        <f ca="1">IF(B60&lt;=$F$4,TEXT(OFFSET(Input!$H$18,M60,0),"H:MM AM/PM"),"")</f>
        <v/>
      </c>
      <c r="U60" s="248" t="str">
        <f t="shared" ca="1" si="0"/>
        <v/>
      </c>
    </row>
    <row r="61" spans="1:21" ht="17" x14ac:dyDescent="0.2">
      <c r="A61" s="317"/>
      <c r="B61" s="107">
        <v>53</v>
      </c>
      <c r="C61" s="233" t="str">
        <f t="shared" si="1"/>
        <v/>
      </c>
      <c r="D61" s="130" t="str">
        <f>+TCP!HL58</f>
        <v/>
      </c>
      <c r="E61" s="107" t="str">
        <f>+TCP!HM58</f>
        <v/>
      </c>
      <c r="F61" s="237" t="str">
        <f t="shared" ca="1" si="2"/>
        <v/>
      </c>
      <c r="G61" s="33"/>
      <c r="H61" s="33"/>
      <c r="I61" s="33"/>
      <c r="J61" s="33"/>
      <c r="N61" s="239" t="str" cm="1">
        <f t="array" ref="N61">IF(ISNUMBER(D61),INDEX(TCP!$M$6:$GP$190,MIN(D60,D61)+1,MAX(D60,D61)+1),"")</f>
        <v/>
      </c>
      <c r="O61" s="239"/>
      <c r="P61" s="236"/>
      <c r="Q61" s="248"/>
      <c r="R61" s="236"/>
      <c r="S61" s="236"/>
      <c r="T61" s="331" t="str">
        <f ca="1">IF(B61&lt;=$F$4,TEXT(OFFSET(Input!$H$18,M61,0),"H:MM AM/PM"),"")</f>
        <v/>
      </c>
      <c r="U61" s="248" t="str">
        <f t="shared" ca="1" si="0"/>
        <v/>
      </c>
    </row>
    <row r="62" spans="1:21" ht="17" x14ac:dyDescent="0.2">
      <c r="A62" s="317"/>
      <c r="B62" s="107">
        <v>54</v>
      </c>
      <c r="C62" s="233" t="str">
        <f t="shared" si="1"/>
        <v/>
      </c>
      <c r="D62" s="130" t="str">
        <f>+TCP!HL59</f>
        <v/>
      </c>
      <c r="E62" s="107" t="str">
        <f>+TCP!HM59</f>
        <v/>
      </c>
      <c r="F62" s="237" t="str">
        <f t="shared" ca="1" si="2"/>
        <v/>
      </c>
      <c r="G62" s="33"/>
      <c r="H62" s="33"/>
      <c r="I62" s="33"/>
      <c r="J62" s="33"/>
      <c r="N62" s="239" t="str" cm="1">
        <f t="array" ref="N62">IF(ISNUMBER(D62),INDEX(TCP!$M$6:$GP$190,MIN(D61,D62)+1,MAX(D61,D62)+1),"")</f>
        <v/>
      </c>
      <c r="O62" s="239"/>
      <c r="P62" s="236"/>
      <c r="Q62" s="248"/>
      <c r="R62" s="236"/>
      <c r="S62" s="236"/>
      <c r="T62" s="331" t="str">
        <f ca="1">IF(B62&lt;=$F$4,TEXT(OFFSET(Input!$H$18,M62,0),"H:MM AM/PM"),"")</f>
        <v/>
      </c>
      <c r="U62" s="248" t="str">
        <f t="shared" ca="1" si="0"/>
        <v/>
      </c>
    </row>
    <row r="63" spans="1:21" ht="17" x14ac:dyDescent="0.2">
      <c r="A63" s="317"/>
      <c r="B63" s="107">
        <v>55</v>
      </c>
      <c r="C63" s="233" t="str">
        <f t="shared" si="1"/>
        <v/>
      </c>
      <c r="D63" s="130" t="str">
        <f>+TCP!HL60</f>
        <v/>
      </c>
      <c r="E63" s="107" t="str">
        <f>+TCP!HM60</f>
        <v/>
      </c>
      <c r="F63" s="237" t="str">
        <f t="shared" ca="1" si="2"/>
        <v/>
      </c>
      <c r="G63" s="33"/>
      <c r="H63" s="33"/>
      <c r="I63" s="33"/>
      <c r="J63" s="33"/>
      <c r="N63" s="239" t="str" cm="1">
        <f t="array" ref="N63">IF(ISNUMBER(D63),INDEX(TCP!$M$6:$GP$190,MIN(D62,D63)+1,MAX(D62,D63)+1),"")</f>
        <v/>
      </c>
      <c r="O63" s="239"/>
      <c r="P63" s="236"/>
      <c r="Q63" s="248"/>
      <c r="R63" s="236"/>
      <c r="S63" s="236"/>
      <c r="T63" s="331" t="str">
        <f ca="1">IF(B63&lt;=$F$4,TEXT(OFFSET(Input!$H$18,M63,0),"H:MM AM/PM"),"")</f>
        <v/>
      </c>
      <c r="U63" s="248" t="str">
        <f t="shared" ca="1" si="0"/>
        <v/>
      </c>
    </row>
    <row r="64" spans="1:21" ht="17" x14ac:dyDescent="0.2">
      <c r="A64" s="317"/>
      <c r="B64" s="107">
        <v>56</v>
      </c>
      <c r="C64" s="233" t="str">
        <f t="shared" si="1"/>
        <v/>
      </c>
      <c r="D64" s="130" t="str">
        <f>+TCP!HL61</f>
        <v/>
      </c>
      <c r="E64" s="107" t="str">
        <f>+TCP!HM61</f>
        <v/>
      </c>
      <c r="F64" s="237" t="str">
        <f t="shared" ca="1" si="2"/>
        <v/>
      </c>
      <c r="G64" s="33"/>
      <c r="H64" s="33"/>
      <c r="I64" s="33"/>
      <c r="J64" s="33"/>
      <c r="N64" s="239" t="str" cm="1">
        <f t="array" ref="N64">IF(ISNUMBER(D64),INDEX(TCP!$M$6:$GP$190,MIN(D63,D64)+1,MAX(D63,D64)+1),"")</f>
        <v/>
      </c>
      <c r="O64" s="239"/>
      <c r="P64" s="236"/>
      <c r="Q64" s="248"/>
      <c r="R64" s="236"/>
      <c r="S64" s="236"/>
      <c r="T64" s="331" t="str">
        <f ca="1">IF(B64&lt;=$F$4,TEXT(OFFSET(Input!$H$18,M64,0),"H:MM AM/PM"),"")</f>
        <v/>
      </c>
      <c r="U64" s="248" t="str">
        <f t="shared" ca="1" si="0"/>
        <v/>
      </c>
    </row>
    <row r="65" spans="1:21" ht="17" x14ac:dyDescent="0.2">
      <c r="A65" s="317"/>
      <c r="B65" s="107">
        <v>57</v>
      </c>
      <c r="C65" s="233" t="str">
        <f t="shared" si="1"/>
        <v/>
      </c>
      <c r="D65" s="130" t="str">
        <f>+TCP!HL62</f>
        <v/>
      </c>
      <c r="E65" s="107" t="str">
        <f>+TCP!HM62</f>
        <v/>
      </c>
      <c r="F65" s="237" t="str">
        <f t="shared" ca="1" si="2"/>
        <v/>
      </c>
      <c r="G65" s="33"/>
      <c r="H65" s="33"/>
      <c r="I65" s="33"/>
      <c r="J65" s="33"/>
      <c r="N65" s="239" t="str" cm="1">
        <f t="array" ref="N65">IF(ISNUMBER(D65),INDEX(TCP!$M$6:$GP$190,MIN(D64,D65)+1,MAX(D64,D65)+1),"")</f>
        <v/>
      </c>
      <c r="O65" s="239"/>
      <c r="P65" s="236"/>
      <c r="Q65" s="248"/>
      <c r="R65" s="236"/>
      <c r="S65" s="236"/>
      <c r="T65" s="331" t="str">
        <f ca="1">IF(B65&lt;=$F$4,TEXT(OFFSET(Input!$H$18,M65,0),"H:MM AM/PM"),"")</f>
        <v/>
      </c>
      <c r="U65" s="248" t="str">
        <f t="shared" ca="1" si="0"/>
        <v/>
      </c>
    </row>
    <row r="66" spans="1:21" ht="17" x14ac:dyDescent="0.2">
      <c r="A66" s="317"/>
      <c r="B66" s="107">
        <v>58</v>
      </c>
      <c r="C66" s="233" t="str">
        <f t="shared" si="1"/>
        <v/>
      </c>
      <c r="D66" s="130" t="str">
        <f>+TCP!HL63</f>
        <v/>
      </c>
      <c r="E66" s="107" t="str">
        <f>+TCP!HM63</f>
        <v/>
      </c>
      <c r="F66" s="237" t="str">
        <f t="shared" ca="1" si="2"/>
        <v/>
      </c>
      <c r="G66" s="33"/>
      <c r="H66" s="33"/>
      <c r="I66" s="33"/>
      <c r="J66" s="33"/>
      <c r="N66" s="239" t="str" cm="1">
        <f t="array" ref="N66">IF(ISNUMBER(D66),INDEX(TCP!$M$6:$GP$190,MIN(D65,D66)+1,MAX(D65,D66)+1),"")</f>
        <v/>
      </c>
      <c r="O66" s="239"/>
      <c r="P66" s="236"/>
      <c r="Q66" s="248"/>
      <c r="R66" s="236"/>
      <c r="S66" s="236"/>
      <c r="T66" s="331" t="str">
        <f ca="1">IF(B66&lt;=$F$4,TEXT(OFFSET(Input!$H$18,M66,0),"H:MM AM/PM"),"")</f>
        <v/>
      </c>
      <c r="U66" s="248" t="str">
        <f t="shared" ca="1" si="0"/>
        <v/>
      </c>
    </row>
    <row r="67" spans="1:21" ht="17" x14ac:dyDescent="0.2">
      <c r="A67" s="317"/>
      <c r="B67" s="107">
        <v>59</v>
      </c>
      <c r="C67" s="233" t="str">
        <f t="shared" si="1"/>
        <v/>
      </c>
      <c r="D67" s="130" t="str">
        <f>+TCP!HL64</f>
        <v/>
      </c>
      <c r="E67" s="107" t="str">
        <f>+TCP!HM64</f>
        <v/>
      </c>
      <c r="F67" s="237" t="str">
        <f t="shared" ca="1" si="2"/>
        <v/>
      </c>
      <c r="G67" s="33"/>
      <c r="H67" s="33"/>
      <c r="I67" s="33"/>
      <c r="J67" s="33"/>
      <c r="N67" s="239" t="str" cm="1">
        <f t="array" ref="N67">IF(ISNUMBER(D67),INDEX(TCP!$M$6:$GP$190,MIN(D66,D67)+1,MAX(D66,D67)+1),"")</f>
        <v/>
      </c>
      <c r="O67" s="239"/>
      <c r="P67" s="236"/>
      <c r="Q67" s="248"/>
      <c r="R67" s="236"/>
      <c r="S67" s="236"/>
      <c r="T67" s="331" t="str">
        <f ca="1">IF(B67&lt;=$F$4,TEXT(OFFSET(Input!$H$18,M67,0),"H:MM AM/PM"),"")</f>
        <v/>
      </c>
      <c r="U67" s="248" t="str">
        <f t="shared" ca="1" si="0"/>
        <v/>
      </c>
    </row>
    <row r="68" spans="1:21" ht="17" x14ac:dyDescent="0.2">
      <c r="A68" s="317"/>
      <c r="B68" s="107">
        <v>60</v>
      </c>
      <c r="C68" s="233" t="str">
        <f t="shared" si="1"/>
        <v/>
      </c>
      <c r="D68" s="130" t="str">
        <f>+TCP!HL65</f>
        <v/>
      </c>
      <c r="E68" s="107" t="str">
        <f>+TCP!HM65</f>
        <v/>
      </c>
      <c r="F68" s="237" t="str">
        <f t="shared" ca="1" si="2"/>
        <v/>
      </c>
      <c r="G68" s="33"/>
      <c r="H68" s="33"/>
      <c r="I68" s="33"/>
      <c r="J68" s="33"/>
      <c r="N68" s="239" t="str" cm="1">
        <f t="array" ref="N68">IF(ISNUMBER(D68),INDEX(TCP!$M$6:$GP$190,MIN(D67,D68)+1,MAX(D67,D68)+1),"")</f>
        <v/>
      </c>
      <c r="O68" s="239"/>
      <c r="P68" s="236"/>
      <c r="Q68" s="248"/>
      <c r="R68" s="236"/>
      <c r="S68" s="236"/>
      <c r="T68" s="331" t="str">
        <f ca="1">IF(B68&lt;=$F$4,TEXT(OFFSET(Input!$H$18,M68,0),"H:MM AM/PM"),"")</f>
        <v/>
      </c>
      <c r="U68" s="248" t="str">
        <f t="shared" ca="1" si="0"/>
        <v/>
      </c>
    </row>
    <row r="69" spans="1:21" ht="17" x14ac:dyDescent="0.2">
      <c r="A69" s="317"/>
      <c r="B69" s="107">
        <v>61</v>
      </c>
      <c r="C69" s="233" t="str">
        <f t="shared" si="1"/>
        <v/>
      </c>
      <c r="D69" s="130" t="str">
        <f>+TCP!HL66</f>
        <v/>
      </c>
      <c r="E69" s="107" t="str">
        <f>+TCP!HM66</f>
        <v/>
      </c>
      <c r="F69" s="237" t="str">
        <f t="shared" ca="1" si="2"/>
        <v/>
      </c>
      <c r="G69" s="33"/>
      <c r="H69" s="33"/>
      <c r="I69" s="33"/>
      <c r="J69" s="33"/>
      <c r="N69" s="239" t="str" cm="1">
        <f t="array" ref="N69">IF(ISNUMBER(D69),INDEX(TCP!$M$6:$GP$190,MIN(D68,D69)+1,MAX(D68,D69)+1),"")</f>
        <v/>
      </c>
      <c r="O69" s="239"/>
      <c r="P69" s="236"/>
      <c r="Q69" s="248"/>
      <c r="R69" s="236"/>
      <c r="S69" s="236"/>
      <c r="T69" s="331" t="str">
        <f ca="1">IF(B69&lt;=$F$4,TEXT(OFFSET(Input!$H$18,M69,0),"H:MM AM/PM"),"")</f>
        <v/>
      </c>
      <c r="U69" s="248" t="str">
        <f t="shared" ca="1" si="0"/>
        <v/>
      </c>
    </row>
    <row r="70" spans="1:21" ht="17" x14ac:dyDescent="0.2">
      <c r="A70" s="317"/>
      <c r="B70" s="107">
        <v>62</v>
      </c>
      <c r="C70" s="233" t="str">
        <f t="shared" si="1"/>
        <v/>
      </c>
      <c r="D70" s="130" t="str">
        <f>+TCP!HL67</f>
        <v/>
      </c>
      <c r="E70" s="107" t="str">
        <f>+TCP!HM67</f>
        <v/>
      </c>
      <c r="F70" s="237" t="str">
        <f t="shared" ca="1" si="2"/>
        <v/>
      </c>
      <c r="G70" s="33"/>
      <c r="H70" s="33"/>
      <c r="I70" s="33"/>
      <c r="J70" s="33"/>
      <c r="N70" s="239" t="str" cm="1">
        <f t="array" ref="N70">IF(ISNUMBER(D70),INDEX(TCP!$M$6:$GP$190,MIN(D69,D70)+1,MAX(D69,D70)+1),"")</f>
        <v/>
      </c>
      <c r="O70" s="239"/>
      <c r="P70" s="236"/>
      <c r="Q70" s="248"/>
      <c r="R70" s="236"/>
      <c r="S70" s="236"/>
      <c r="T70" s="331" t="str">
        <f ca="1">IF(B70&lt;=$F$4,TEXT(OFFSET(Input!$H$18,M70,0),"H:MM AM/PM"),"")</f>
        <v/>
      </c>
      <c r="U70" s="248" t="str">
        <f t="shared" ca="1" si="0"/>
        <v/>
      </c>
    </row>
    <row r="71" spans="1:21" ht="17" x14ac:dyDescent="0.2">
      <c r="A71" s="317"/>
      <c r="B71" s="107">
        <v>63</v>
      </c>
      <c r="C71" s="233" t="str">
        <f t="shared" si="1"/>
        <v/>
      </c>
      <c r="D71" s="130" t="str">
        <f>+TCP!HL68</f>
        <v/>
      </c>
      <c r="E71" s="107" t="str">
        <f>+TCP!HM68</f>
        <v/>
      </c>
      <c r="F71" s="237" t="str">
        <f t="shared" ca="1" si="2"/>
        <v/>
      </c>
      <c r="G71" s="33"/>
      <c r="H71" s="33"/>
      <c r="I71" s="33"/>
      <c r="J71" s="33"/>
      <c r="N71" s="239" t="str" cm="1">
        <f t="array" ref="N71">IF(ISNUMBER(D71),INDEX(TCP!$M$6:$GP$190,MIN(D70,D71)+1,MAX(D70,D71)+1),"")</f>
        <v/>
      </c>
      <c r="O71" s="239"/>
      <c r="P71" s="236"/>
      <c r="Q71" s="248"/>
      <c r="R71" s="236"/>
      <c r="S71" s="236"/>
      <c r="T71" s="331" t="str">
        <f ca="1">IF(B71&lt;=$F$4,TEXT(OFFSET(Input!$H$18,M71,0),"H:MM AM/PM"),"")</f>
        <v/>
      </c>
      <c r="U71" s="248" t="str">
        <f t="shared" ca="1" si="0"/>
        <v/>
      </c>
    </row>
    <row r="72" spans="1:21" ht="17" x14ac:dyDescent="0.2">
      <c r="A72" s="317"/>
      <c r="B72" s="107">
        <v>64</v>
      </c>
      <c r="C72" s="233" t="str">
        <f t="shared" si="1"/>
        <v/>
      </c>
      <c r="D72" s="130" t="str">
        <f>+TCP!HL69</f>
        <v/>
      </c>
      <c r="E72" s="107" t="str">
        <f>+TCP!HM69</f>
        <v/>
      </c>
      <c r="F72" s="237" t="str">
        <f t="shared" ca="1" si="2"/>
        <v/>
      </c>
      <c r="G72" s="33"/>
      <c r="H72" s="33"/>
      <c r="I72" s="33"/>
      <c r="J72" s="33"/>
      <c r="N72" s="239" t="str" cm="1">
        <f t="array" ref="N72">IF(ISNUMBER(D72),INDEX(TCP!$M$6:$GP$190,MIN(D71,D72)+1,MAX(D71,D72)+1),"")</f>
        <v/>
      </c>
      <c r="O72" s="239"/>
      <c r="P72" s="236"/>
      <c r="Q72" s="248"/>
      <c r="R72" s="236"/>
      <c r="S72" s="236"/>
      <c r="T72" s="331" t="str">
        <f ca="1">IF(B72&lt;=$F$4,TEXT(OFFSET(Input!$H$18,M72,0),"H:MM AM/PM"),"")</f>
        <v/>
      </c>
      <c r="U72" s="248" t="str">
        <f t="shared" ca="1" si="0"/>
        <v/>
      </c>
    </row>
    <row r="73" spans="1:21" ht="17" x14ac:dyDescent="0.2">
      <c r="A73" s="317"/>
      <c r="B73" s="107">
        <v>65</v>
      </c>
      <c r="C73" s="233" t="str">
        <f t="shared" si="1"/>
        <v/>
      </c>
      <c r="D73" s="130" t="str">
        <f>+TCP!HL70</f>
        <v/>
      </c>
      <c r="E73" s="107" t="str">
        <f>+TCP!HM70</f>
        <v/>
      </c>
      <c r="F73" s="237" t="str">
        <f t="shared" ca="1" si="2"/>
        <v/>
      </c>
      <c r="G73" s="33"/>
      <c r="H73" s="33"/>
      <c r="I73" s="33"/>
      <c r="J73" s="33"/>
      <c r="N73" s="239" t="str" cm="1">
        <f t="array" ref="N73">IF(ISNUMBER(D73),INDEX(TCP!$M$6:$GP$190,MIN(D72,D73)+1,MAX(D72,D73)+1),"")</f>
        <v/>
      </c>
      <c r="O73" s="239"/>
      <c r="P73" s="236"/>
      <c r="Q73" s="248"/>
      <c r="R73" s="236"/>
      <c r="S73" s="236"/>
      <c r="T73" s="331" t="str">
        <f ca="1">IF(B73&lt;=$F$4,TEXT(OFFSET(Input!$H$18,M73,0),"H:MM AM/PM"),"")</f>
        <v/>
      </c>
      <c r="U73" s="248" t="str">
        <f t="shared" ref="U73:U136" ca="1" si="34">IF(ISBLANK(T73),"",T73)</f>
        <v/>
      </c>
    </row>
    <row r="74" spans="1:21" ht="17" x14ac:dyDescent="0.2">
      <c r="A74" s="317"/>
      <c r="B74" s="107">
        <v>66</v>
      </c>
      <c r="C74" s="233" t="str">
        <f t="shared" ref="C74:C137" si="35">+IF(B74&lt;=$F$4,
IF(B74&lt;=$H$9,1,
IF(B74&lt;=SUM($H$9:$H$10),2,
IF(B74&lt;=SUM($H$9:$H$11),3,
IF(B74&lt;=SUM($H$9:$H$12),4,
IF(B74&lt;=SUM($H$9:$H$13),5,
IF(B74&lt;=SUM($H$9:$H$14),6,
IF(B74&lt;=SUM($H$9:$H$15),7,
IF(B74&lt;=SUM($H$9:$H$16),8,
IF(B74&lt;=SUM($H$9:$H$17),9,
IF(B74&lt;=SUM($H$9:$H$18),10,IF(B74&lt;=SUM($H$9:$H$19),11, IF(B74&lt;=SUM($H$9:$H$20),12,IF(B74&lt;=SUM($H$9:$H$21),13,
IF(B74&lt;=SUM($H$9:$H$22),14,15)))))))))))))),"")</f>
        <v/>
      </c>
      <c r="D74" s="130" t="str">
        <f>+TCP!HL71</f>
        <v/>
      </c>
      <c r="E74" s="107" t="str">
        <f>+TCP!HM71</f>
        <v/>
      </c>
      <c r="F74" s="237" t="str">
        <f t="shared" ref="F74:F137" ca="1" si="36">IF(B74&lt;=$F$4,OFFSET($A$8,D74,0),"")</f>
        <v/>
      </c>
      <c r="G74" s="33"/>
      <c r="H74" s="33"/>
      <c r="I74" s="33"/>
      <c r="J74" s="33"/>
      <c r="N74" s="239" t="str" cm="1">
        <f t="array" ref="N74">IF(ISNUMBER(D74),INDEX(TCP!$M$6:$GP$190,MIN(D73,D74)+1,MAX(D73,D74)+1),"")</f>
        <v/>
      </c>
      <c r="O74" s="239"/>
      <c r="P74" s="236"/>
      <c r="Q74" s="248"/>
      <c r="R74" s="236"/>
      <c r="S74" s="236"/>
      <c r="T74" s="331" t="str">
        <f ca="1">IF(B74&lt;=$F$4,TEXT(OFFSET(Input!$H$18,M74,0),"H:MM AM/PM"),"")</f>
        <v/>
      </c>
      <c r="U74" s="248" t="str">
        <f t="shared" ca="1" si="34"/>
        <v/>
      </c>
    </row>
    <row r="75" spans="1:21" ht="17" x14ac:dyDescent="0.2">
      <c r="A75" s="317"/>
      <c r="B75" s="107">
        <v>67</v>
      </c>
      <c r="C75" s="233" t="str">
        <f t="shared" si="35"/>
        <v/>
      </c>
      <c r="D75" s="130" t="str">
        <f>+TCP!HL72</f>
        <v/>
      </c>
      <c r="E75" s="107" t="str">
        <f>+TCP!HM72</f>
        <v/>
      </c>
      <c r="F75" s="237" t="str">
        <f t="shared" ca="1" si="36"/>
        <v/>
      </c>
      <c r="G75" s="33"/>
      <c r="H75" s="33"/>
      <c r="I75" s="33"/>
      <c r="J75" s="33"/>
      <c r="N75" s="239" t="str" cm="1">
        <f t="array" ref="N75">IF(ISNUMBER(D75),INDEX(TCP!$M$6:$GP$190,MIN(D74,D75)+1,MAX(D74,D75)+1),"")</f>
        <v/>
      </c>
      <c r="O75" s="239"/>
      <c r="P75" s="236"/>
      <c r="Q75" s="248"/>
      <c r="R75" s="236"/>
      <c r="S75" s="236"/>
      <c r="T75" s="331" t="str">
        <f ca="1">IF(B75&lt;=$F$4,TEXT(OFFSET(Input!$H$18,M75,0),"H:MM AM/PM"),"")</f>
        <v/>
      </c>
      <c r="U75" s="248" t="str">
        <f t="shared" ca="1" si="34"/>
        <v/>
      </c>
    </row>
    <row r="76" spans="1:21" ht="17" x14ac:dyDescent="0.2">
      <c r="A76" s="317"/>
      <c r="B76" s="107">
        <v>68</v>
      </c>
      <c r="C76" s="233" t="str">
        <f t="shared" si="35"/>
        <v/>
      </c>
      <c r="D76" s="130" t="str">
        <f>+TCP!HL73</f>
        <v/>
      </c>
      <c r="E76" s="107" t="str">
        <f>+TCP!HM73</f>
        <v/>
      </c>
      <c r="F76" s="237" t="str">
        <f t="shared" ca="1" si="36"/>
        <v/>
      </c>
      <c r="G76" s="33"/>
      <c r="H76" s="33"/>
      <c r="I76" s="33"/>
      <c r="J76" s="33"/>
      <c r="N76" s="239" t="str" cm="1">
        <f t="array" ref="N76">IF(ISNUMBER(D76),INDEX(TCP!$M$6:$GP$190,MIN(D75,D76)+1,MAX(D75,D76)+1),"")</f>
        <v/>
      </c>
      <c r="O76" s="239"/>
      <c r="P76" s="236"/>
      <c r="Q76" s="248"/>
      <c r="R76" s="236"/>
      <c r="S76" s="236"/>
      <c r="T76" s="331" t="str">
        <f ca="1">IF(B76&lt;=$F$4,TEXT(OFFSET(Input!$H$18,M76,0),"H:MM AM/PM"),"")</f>
        <v/>
      </c>
      <c r="U76" s="248" t="str">
        <f t="shared" ca="1" si="34"/>
        <v/>
      </c>
    </row>
    <row r="77" spans="1:21" ht="17" x14ac:dyDescent="0.2">
      <c r="A77" s="317"/>
      <c r="B77" s="107">
        <v>69</v>
      </c>
      <c r="C77" s="233" t="str">
        <f t="shared" si="35"/>
        <v/>
      </c>
      <c r="D77" s="130" t="str">
        <f>+TCP!HL74</f>
        <v/>
      </c>
      <c r="E77" s="107" t="str">
        <f>+TCP!HM74</f>
        <v/>
      </c>
      <c r="F77" s="237" t="str">
        <f t="shared" ca="1" si="36"/>
        <v/>
      </c>
      <c r="G77" s="33"/>
      <c r="H77" s="33"/>
      <c r="I77" s="33"/>
      <c r="J77" s="33"/>
      <c r="N77" s="239" t="str" cm="1">
        <f t="array" ref="N77">IF(ISNUMBER(D77),INDEX(TCP!$M$6:$GP$190,MIN(D76,D77)+1,MAX(D76,D77)+1),"")</f>
        <v/>
      </c>
      <c r="O77" s="239"/>
      <c r="P77" s="236"/>
      <c r="Q77" s="248"/>
      <c r="R77" s="236"/>
      <c r="S77" s="236"/>
      <c r="T77" s="331" t="str">
        <f ca="1">IF(B77&lt;=$F$4,TEXT(OFFSET(Input!$H$18,M77,0),"H:MM AM/PM"),"")</f>
        <v/>
      </c>
      <c r="U77" s="248" t="str">
        <f t="shared" ca="1" si="34"/>
        <v/>
      </c>
    </row>
    <row r="78" spans="1:21" ht="17" x14ac:dyDescent="0.2">
      <c r="A78" s="317"/>
      <c r="B78" s="107">
        <v>70</v>
      </c>
      <c r="C78" s="233" t="str">
        <f t="shared" si="35"/>
        <v/>
      </c>
      <c r="D78" s="130" t="str">
        <f>+TCP!HL75</f>
        <v/>
      </c>
      <c r="E78" s="107" t="str">
        <f>+TCP!HM75</f>
        <v/>
      </c>
      <c r="F78" s="237" t="str">
        <f t="shared" ca="1" si="36"/>
        <v/>
      </c>
      <c r="G78" s="33"/>
      <c r="H78" s="33"/>
      <c r="I78" s="33"/>
      <c r="J78" s="33"/>
      <c r="N78" s="239" t="str" cm="1">
        <f t="array" ref="N78">IF(ISNUMBER(D78),INDEX(TCP!$M$6:$GP$190,MIN(D77,D78)+1,MAX(D77,D78)+1),"")</f>
        <v/>
      </c>
      <c r="O78" s="239"/>
      <c r="P78" s="236"/>
      <c r="Q78" s="248"/>
      <c r="R78" s="236"/>
      <c r="S78" s="236"/>
      <c r="T78" s="331" t="str">
        <f ca="1">IF(B78&lt;=$F$4,TEXT(OFFSET(Input!$H$18,M78,0),"H:MM AM/PM"),"")</f>
        <v/>
      </c>
      <c r="U78" s="248" t="str">
        <f t="shared" ca="1" si="34"/>
        <v/>
      </c>
    </row>
    <row r="79" spans="1:21" ht="17" x14ac:dyDescent="0.2">
      <c r="A79" s="317"/>
      <c r="B79" s="107">
        <v>71</v>
      </c>
      <c r="C79" s="233" t="str">
        <f t="shared" si="35"/>
        <v/>
      </c>
      <c r="D79" s="130" t="str">
        <f>+TCP!HL76</f>
        <v/>
      </c>
      <c r="E79" s="107" t="str">
        <f>+TCP!HM76</f>
        <v/>
      </c>
      <c r="F79" s="237" t="str">
        <f t="shared" ca="1" si="36"/>
        <v/>
      </c>
      <c r="G79" s="33"/>
      <c r="H79" s="33"/>
      <c r="I79" s="33"/>
      <c r="J79" s="33"/>
      <c r="N79" s="239" t="str" cm="1">
        <f t="array" ref="N79">IF(ISNUMBER(D79),INDEX(TCP!$M$6:$GP$190,MIN(D78,D79)+1,MAX(D78,D79)+1),"")</f>
        <v/>
      </c>
      <c r="O79" s="239"/>
      <c r="P79" s="236"/>
      <c r="Q79" s="248"/>
      <c r="R79" s="236"/>
      <c r="S79" s="236"/>
      <c r="T79" s="331" t="str">
        <f ca="1">IF(B79&lt;=$F$4,TEXT(OFFSET(Input!$H$18,M79,0),"H:MM AM/PM"),"")</f>
        <v/>
      </c>
      <c r="U79" s="248" t="str">
        <f t="shared" ca="1" si="34"/>
        <v/>
      </c>
    </row>
    <row r="80" spans="1:21" ht="17" x14ac:dyDescent="0.2">
      <c r="A80" s="317"/>
      <c r="B80" s="107">
        <v>72</v>
      </c>
      <c r="C80" s="233" t="str">
        <f t="shared" si="35"/>
        <v/>
      </c>
      <c r="D80" s="130" t="str">
        <f>+TCP!HL77</f>
        <v/>
      </c>
      <c r="E80" s="107" t="str">
        <f>+TCP!HM77</f>
        <v/>
      </c>
      <c r="F80" s="237" t="str">
        <f t="shared" ca="1" si="36"/>
        <v/>
      </c>
      <c r="G80" s="33"/>
      <c r="H80" s="33"/>
      <c r="I80" s="33"/>
      <c r="J80" s="33"/>
      <c r="N80" s="239" t="str" cm="1">
        <f t="array" ref="N80">IF(ISNUMBER(D80),INDEX(TCP!$M$6:$GP$190,MIN(D79,D80)+1,MAX(D79,D80)+1),"")</f>
        <v/>
      </c>
      <c r="O80" s="239"/>
      <c r="P80" s="236"/>
      <c r="Q80" s="248"/>
      <c r="R80" s="236"/>
      <c r="S80" s="236"/>
      <c r="T80" s="331" t="str">
        <f ca="1">IF(B80&lt;=$F$4,TEXT(OFFSET(Input!$H$18,M80,0),"H:MM AM/PM"),"")</f>
        <v/>
      </c>
      <c r="U80" s="248" t="str">
        <f t="shared" ca="1" si="34"/>
        <v/>
      </c>
    </row>
    <row r="81" spans="1:21" ht="17" x14ac:dyDescent="0.2">
      <c r="A81" s="317"/>
      <c r="B81" s="107">
        <v>73</v>
      </c>
      <c r="C81" s="233" t="str">
        <f t="shared" si="35"/>
        <v/>
      </c>
      <c r="D81" s="130" t="str">
        <f>+TCP!HL78</f>
        <v/>
      </c>
      <c r="E81" s="107" t="str">
        <f>+TCP!HM78</f>
        <v/>
      </c>
      <c r="F81" s="237" t="str">
        <f t="shared" ca="1" si="36"/>
        <v/>
      </c>
      <c r="G81" s="33"/>
      <c r="H81" s="33"/>
      <c r="I81" s="33"/>
      <c r="J81" s="33"/>
      <c r="N81" s="239" t="str" cm="1">
        <f t="array" ref="N81">IF(ISNUMBER(D81),INDEX(TCP!$M$6:$GP$190,MIN(D80,D81)+1,MAX(D80,D81)+1),"")</f>
        <v/>
      </c>
      <c r="O81" s="239"/>
      <c r="P81" s="236"/>
      <c r="Q81" s="248"/>
      <c r="R81" s="236"/>
      <c r="S81" s="236"/>
      <c r="T81" s="331" t="str">
        <f ca="1">IF(B81&lt;=$F$4,TEXT(OFFSET(Input!$H$18,M81,0),"H:MM AM/PM"),"")</f>
        <v/>
      </c>
      <c r="U81" s="248" t="str">
        <f t="shared" ca="1" si="34"/>
        <v/>
      </c>
    </row>
    <row r="82" spans="1:21" ht="17" x14ac:dyDescent="0.2">
      <c r="A82" s="317"/>
      <c r="B82" s="107">
        <v>74</v>
      </c>
      <c r="C82" s="233" t="str">
        <f t="shared" si="35"/>
        <v/>
      </c>
      <c r="D82" s="130" t="str">
        <f>+TCP!HL79</f>
        <v/>
      </c>
      <c r="E82" s="107" t="str">
        <f>+TCP!HM79</f>
        <v/>
      </c>
      <c r="F82" s="237" t="str">
        <f t="shared" ca="1" si="36"/>
        <v/>
      </c>
      <c r="G82" s="33"/>
      <c r="H82" s="33"/>
      <c r="I82" s="33"/>
      <c r="J82" s="33"/>
      <c r="N82" s="239" t="str" cm="1">
        <f t="array" ref="N82">IF(ISNUMBER(D82),INDEX(TCP!$M$6:$GP$190,MIN(D81,D82)+1,MAX(D81,D82)+1),"")</f>
        <v/>
      </c>
      <c r="O82" s="239"/>
      <c r="P82" s="236"/>
      <c r="Q82" s="248"/>
      <c r="R82" s="236"/>
      <c r="S82" s="236"/>
      <c r="T82" s="331" t="str">
        <f ca="1">IF(B82&lt;=$F$4,TEXT(OFFSET(Input!$H$18,M82,0),"H:MM AM/PM"),"")</f>
        <v/>
      </c>
      <c r="U82" s="248" t="str">
        <f t="shared" ca="1" si="34"/>
        <v/>
      </c>
    </row>
    <row r="83" spans="1:21" ht="17" x14ac:dyDescent="0.2">
      <c r="A83" s="317"/>
      <c r="B83" s="107">
        <v>75</v>
      </c>
      <c r="C83" s="233" t="str">
        <f t="shared" si="35"/>
        <v/>
      </c>
      <c r="D83" s="130" t="str">
        <f>+TCP!HL80</f>
        <v/>
      </c>
      <c r="E83" s="107" t="str">
        <f>+TCP!HM80</f>
        <v/>
      </c>
      <c r="F83" s="237" t="str">
        <f t="shared" ca="1" si="36"/>
        <v/>
      </c>
      <c r="G83" s="33"/>
      <c r="H83" s="33"/>
      <c r="I83" s="33"/>
      <c r="J83" s="33"/>
      <c r="N83" s="239" t="str" cm="1">
        <f t="array" ref="N83">IF(ISNUMBER(D83),INDEX(TCP!$M$6:$GP$190,MIN(D82,D83)+1,MAX(D82,D83)+1),"")</f>
        <v/>
      </c>
      <c r="O83" s="239"/>
      <c r="P83" s="236"/>
      <c r="Q83" s="248"/>
      <c r="R83" s="236"/>
      <c r="S83" s="236"/>
      <c r="T83" s="331" t="str">
        <f ca="1">IF(B83&lt;=$F$4,TEXT(OFFSET(Input!$H$18,M83,0),"H:MM AM/PM"),"")</f>
        <v/>
      </c>
      <c r="U83" s="248" t="str">
        <f t="shared" ca="1" si="34"/>
        <v/>
      </c>
    </row>
    <row r="84" spans="1:21" ht="17" x14ac:dyDescent="0.2">
      <c r="A84" s="317"/>
      <c r="B84" s="107">
        <v>76</v>
      </c>
      <c r="C84" s="233" t="str">
        <f t="shared" si="35"/>
        <v/>
      </c>
      <c r="D84" s="130" t="str">
        <f>+TCP!HL81</f>
        <v/>
      </c>
      <c r="E84" s="107" t="str">
        <f>+TCP!HM81</f>
        <v/>
      </c>
      <c r="F84" s="237" t="str">
        <f t="shared" ca="1" si="36"/>
        <v/>
      </c>
      <c r="G84" s="33"/>
      <c r="H84" s="33"/>
      <c r="I84" s="33"/>
      <c r="J84" s="33"/>
      <c r="N84" s="239" t="str" cm="1">
        <f t="array" ref="N84">IF(ISNUMBER(D84),INDEX(TCP!$M$6:$GP$190,MIN(D83,D84)+1,MAX(D83,D84)+1),"")</f>
        <v/>
      </c>
      <c r="O84" s="239"/>
      <c r="P84" s="236"/>
      <c r="Q84" s="248"/>
      <c r="R84" s="236"/>
      <c r="S84" s="236"/>
      <c r="T84" s="331" t="str">
        <f ca="1">IF(B84&lt;=$F$4,TEXT(OFFSET(Input!$H$18,M84,0),"H:MM AM/PM"),"")</f>
        <v/>
      </c>
      <c r="U84" s="248" t="str">
        <f t="shared" ca="1" si="34"/>
        <v/>
      </c>
    </row>
    <row r="85" spans="1:21" ht="17" x14ac:dyDescent="0.2">
      <c r="A85" s="317"/>
      <c r="B85" s="107">
        <v>77</v>
      </c>
      <c r="C85" s="233" t="str">
        <f t="shared" si="35"/>
        <v/>
      </c>
      <c r="D85" s="130" t="str">
        <f>+TCP!HL82</f>
        <v/>
      </c>
      <c r="E85" s="107" t="str">
        <f>+TCP!HM82</f>
        <v/>
      </c>
      <c r="F85" s="237" t="str">
        <f t="shared" ca="1" si="36"/>
        <v/>
      </c>
      <c r="G85" s="33"/>
      <c r="H85" s="33"/>
      <c r="I85" s="33"/>
      <c r="J85" s="33"/>
      <c r="N85" s="239" t="str" cm="1">
        <f t="array" ref="N85">IF(ISNUMBER(D85),INDEX(TCP!$M$6:$GP$190,MIN(D84,D85)+1,MAX(D84,D85)+1),"")</f>
        <v/>
      </c>
      <c r="O85" s="239"/>
      <c r="P85" s="236"/>
      <c r="Q85" s="248"/>
      <c r="R85" s="236"/>
      <c r="S85" s="236"/>
      <c r="T85" s="331" t="str">
        <f ca="1">IF(B85&lt;=$F$4,TEXT(OFFSET(Input!$H$18,M85,0),"H:MM AM/PM"),"")</f>
        <v/>
      </c>
      <c r="U85" s="248" t="str">
        <f t="shared" ca="1" si="34"/>
        <v/>
      </c>
    </row>
    <row r="86" spans="1:21" ht="17" x14ac:dyDescent="0.2">
      <c r="A86" s="317"/>
      <c r="B86" s="107">
        <v>78</v>
      </c>
      <c r="C86" s="233" t="str">
        <f t="shared" si="35"/>
        <v/>
      </c>
      <c r="D86" s="130" t="str">
        <f>+TCP!HL83</f>
        <v/>
      </c>
      <c r="E86" s="107" t="str">
        <f>+TCP!HM83</f>
        <v/>
      </c>
      <c r="F86" s="237" t="str">
        <f t="shared" ca="1" si="36"/>
        <v/>
      </c>
      <c r="G86" s="33"/>
      <c r="H86" s="33"/>
      <c r="I86" s="33"/>
      <c r="J86" s="33"/>
      <c r="N86" s="239" t="str" cm="1">
        <f t="array" ref="N86">IF(ISNUMBER(D86),INDEX(TCP!$M$6:$GP$190,MIN(D85,D86)+1,MAX(D85,D86)+1),"")</f>
        <v/>
      </c>
      <c r="O86" s="239"/>
      <c r="P86" s="236"/>
      <c r="Q86" s="248"/>
      <c r="R86" s="236"/>
      <c r="S86" s="236"/>
      <c r="T86" s="331" t="str">
        <f ca="1">IF(B86&lt;=$F$4,TEXT(OFFSET(Input!$H$18,M86,0),"H:MM AM/PM"),"")</f>
        <v/>
      </c>
      <c r="U86" s="248" t="str">
        <f t="shared" ca="1" si="34"/>
        <v/>
      </c>
    </row>
    <row r="87" spans="1:21" ht="17" x14ac:dyDescent="0.2">
      <c r="A87" s="317"/>
      <c r="B87" s="107">
        <v>79</v>
      </c>
      <c r="C87" s="233" t="str">
        <f t="shared" si="35"/>
        <v/>
      </c>
      <c r="D87" s="130" t="str">
        <f>+TCP!HL84</f>
        <v/>
      </c>
      <c r="E87" s="107" t="str">
        <f>+TCP!HM84</f>
        <v/>
      </c>
      <c r="F87" s="237" t="str">
        <f t="shared" ca="1" si="36"/>
        <v/>
      </c>
      <c r="G87" s="33"/>
      <c r="H87" s="33"/>
      <c r="I87" s="33"/>
      <c r="J87" s="33"/>
      <c r="N87" s="239" t="str" cm="1">
        <f t="array" ref="N87">IF(ISNUMBER(D87),INDEX(TCP!$M$6:$GP$190,MIN(D86,D87)+1,MAX(D86,D87)+1),"")</f>
        <v/>
      </c>
      <c r="O87" s="239"/>
      <c r="P87" s="236"/>
      <c r="Q87" s="248"/>
      <c r="R87" s="236"/>
      <c r="S87" s="236"/>
      <c r="T87" s="331" t="str">
        <f ca="1">IF(B87&lt;=$F$4,TEXT(OFFSET(Input!$H$18,M87,0),"H:MM AM/PM"),"")</f>
        <v/>
      </c>
      <c r="U87" s="248" t="str">
        <f t="shared" ca="1" si="34"/>
        <v/>
      </c>
    </row>
    <row r="88" spans="1:21" ht="17" x14ac:dyDescent="0.2">
      <c r="A88" s="317"/>
      <c r="B88" s="107">
        <v>80</v>
      </c>
      <c r="C88" s="233" t="str">
        <f t="shared" si="35"/>
        <v/>
      </c>
      <c r="D88" s="130" t="str">
        <f>+TCP!HL85</f>
        <v/>
      </c>
      <c r="E88" s="107" t="str">
        <f>+TCP!HM85</f>
        <v/>
      </c>
      <c r="F88" s="237" t="str">
        <f t="shared" ca="1" si="36"/>
        <v/>
      </c>
      <c r="G88" s="33"/>
      <c r="H88" s="33"/>
      <c r="I88" s="33"/>
      <c r="J88" s="33"/>
      <c r="N88" s="239" t="str" cm="1">
        <f t="array" ref="N88">IF(ISNUMBER(D88),INDEX(TCP!$M$6:$GP$190,MIN(D87,D88)+1,MAX(D87,D88)+1),"")</f>
        <v/>
      </c>
      <c r="O88" s="239"/>
      <c r="P88" s="236"/>
      <c r="Q88" s="248"/>
      <c r="R88" s="236"/>
      <c r="S88" s="236"/>
      <c r="T88" s="331" t="str">
        <f ca="1">IF(B88&lt;=$F$4,TEXT(OFFSET(Input!$H$18,M88,0),"H:MM AM/PM"),"")</f>
        <v/>
      </c>
      <c r="U88" s="248" t="str">
        <f t="shared" ca="1" si="34"/>
        <v/>
      </c>
    </row>
    <row r="89" spans="1:21" ht="17" x14ac:dyDescent="0.2">
      <c r="A89" s="317"/>
      <c r="B89" s="107">
        <v>81</v>
      </c>
      <c r="C89" s="233" t="str">
        <f t="shared" si="35"/>
        <v/>
      </c>
      <c r="D89" s="130" t="str">
        <f>+TCP!HL86</f>
        <v/>
      </c>
      <c r="E89" s="107" t="str">
        <f>+TCP!HM86</f>
        <v/>
      </c>
      <c r="F89" s="237" t="str">
        <f t="shared" ca="1" si="36"/>
        <v/>
      </c>
      <c r="G89" s="33"/>
      <c r="H89" s="33"/>
      <c r="I89" s="33"/>
      <c r="J89" s="33"/>
      <c r="N89" s="239" t="str" cm="1">
        <f t="array" ref="N89">IF(ISNUMBER(D89),INDEX(TCP!$M$6:$GP$190,MIN(D88,D89)+1,MAX(D88,D89)+1),"")</f>
        <v/>
      </c>
      <c r="O89" s="239"/>
      <c r="P89" s="236"/>
      <c r="Q89" s="248"/>
      <c r="R89" s="236"/>
      <c r="S89" s="236"/>
      <c r="T89" s="331" t="str">
        <f ca="1">IF(B89&lt;=$F$4,TEXT(OFFSET(Input!$H$18,M89,0),"H:MM AM/PM"),"")</f>
        <v/>
      </c>
      <c r="U89" s="248" t="str">
        <f t="shared" ca="1" si="34"/>
        <v/>
      </c>
    </row>
    <row r="90" spans="1:21" ht="17" x14ac:dyDescent="0.2">
      <c r="A90" s="317"/>
      <c r="B90" s="107">
        <v>82</v>
      </c>
      <c r="C90" s="233" t="str">
        <f t="shared" si="35"/>
        <v/>
      </c>
      <c r="D90" s="130" t="str">
        <f>+TCP!HL87</f>
        <v/>
      </c>
      <c r="E90" s="107" t="str">
        <f>+TCP!HM87</f>
        <v/>
      </c>
      <c r="F90" s="237" t="str">
        <f t="shared" ca="1" si="36"/>
        <v/>
      </c>
      <c r="G90" s="33"/>
      <c r="H90" s="33"/>
      <c r="I90" s="33"/>
      <c r="J90" s="33"/>
      <c r="N90" s="239" t="str" cm="1">
        <f t="array" ref="N90">IF(ISNUMBER(D90),INDEX(TCP!$M$6:$GP$190,MIN(D89,D90)+1,MAX(D89,D90)+1),"")</f>
        <v/>
      </c>
      <c r="O90" s="239"/>
      <c r="P90" s="236"/>
      <c r="Q90" s="248"/>
      <c r="R90" s="236"/>
      <c r="S90" s="236"/>
      <c r="T90" s="331" t="str">
        <f ca="1">IF(B90&lt;=$F$4,TEXT(OFFSET(Input!$H$18,M90,0),"H:MM AM/PM"),"")</f>
        <v/>
      </c>
      <c r="U90" s="248" t="str">
        <f t="shared" ca="1" si="34"/>
        <v/>
      </c>
    </row>
    <row r="91" spans="1:21" ht="17" x14ac:dyDescent="0.2">
      <c r="A91" s="317"/>
      <c r="B91" s="107">
        <v>83</v>
      </c>
      <c r="C91" s="233" t="str">
        <f t="shared" si="35"/>
        <v/>
      </c>
      <c r="D91" s="130" t="str">
        <f>+TCP!HL88</f>
        <v/>
      </c>
      <c r="E91" s="107" t="str">
        <f>+TCP!HM88</f>
        <v/>
      </c>
      <c r="F91" s="237" t="str">
        <f t="shared" ca="1" si="36"/>
        <v/>
      </c>
      <c r="G91" s="33"/>
      <c r="H91" s="33"/>
      <c r="I91" s="33"/>
      <c r="J91" s="33"/>
      <c r="N91" s="239" t="str" cm="1">
        <f t="array" ref="N91">IF(ISNUMBER(D91),INDEX(TCP!$M$6:$GP$190,MIN(D90,D91)+1,MAX(D90,D91)+1),"")</f>
        <v/>
      </c>
      <c r="O91" s="239"/>
      <c r="P91" s="236"/>
      <c r="Q91" s="248"/>
      <c r="R91" s="236"/>
      <c r="S91" s="236"/>
      <c r="T91" s="331" t="str">
        <f ca="1">IF(B91&lt;=$F$4,TEXT(OFFSET(Input!$H$18,M91,0),"H:MM AM/PM"),"")</f>
        <v/>
      </c>
      <c r="U91" s="248" t="str">
        <f t="shared" ca="1" si="34"/>
        <v/>
      </c>
    </row>
    <row r="92" spans="1:21" ht="17" x14ac:dyDescent="0.2">
      <c r="A92" s="317"/>
      <c r="B92" s="107">
        <v>84</v>
      </c>
      <c r="C92" s="233" t="str">
        <f t="shared" si="35"/>
        <v/>
      </c>
      <c r="D92" s="130" t="str">
        <f>+TCP!HL89</f>
        <v/>
      </c>
      <c r="E92" s="107" t="str">
        <f>+TCP!HM89</f>
        <v/>
      </c>
      <c r="F92" s="237" t="str">
        <f t="shared" ca="1" si="36"/>
        <v/>
      </c>
      <c r="G92" s="33"/>
      <c r="H92" s="33"/>
      <c r="I92" s="33"/>
      <c r="J92" s="33"/>
      <c r="N92" s="239" t="str" cm="1">
        <f t="array" ref="N92">IF(ISNUMBER(D92),INDEX(TCP!$M$6:$GP$190,MIN(D91,D92)+1,MAX(D91,D92)+1),"")</f>
        <v/>
      </c>
      <c r="O92" s="239"/>
      <c r="P92" s="236"/>
      <c r="Q92" s="248"/>
      <c r="R92" s="236"/>
      <c r="S92" s="236"/>
      <c r="T92" s="331" t="str">
        <f ca="1">IF(B92&lt;=$F$4,TEXT(OFFSET(Input!$H$18,M92,0),"H:MM AM/PM"),"")</f>
        <v/>
      </c>
      <c r="U92" s="248" t="str">
        <f t="shared" ca="1" si="34"/>
        <v/>
      </c>
    </row>
    <row r="93" spans="1:21" ht="17" x14ac:dyDescent="0.2">
      <c r="A93" s="317"/>
      <c r="B93" s="107">
        <v>85</v>
      </c>
      <c r="C93" s="233" t="str">
        <f t="shared" si="35"/>
        <v/>
      </c>
      <c r="D93" s="130" t="str">
        <f>+TCP!HL90</f>
        <v/>
      </c>
      <c r="E93" s="107" t="str">
        <f>+TCP!HM90</f>
        <v/>
      </c>
      <c r="F93" s="237" t="str">
        <f t="shared" ca="1" si="36"/>
        <v/>
      </c>
      <c r="G93" s="33"/>
      <c r="H93" s="33"/>
      <c r="I93" s="33"/>
      <c r="J93" s="33"/>
      <c r="N93" s="239" t="str" cm="1">
        <f t="array" ref="N93">IF(ISNUMBER(D93),INDEX(TCP!$M$6:$GP$190,MIN(D92,D93)+1,MAX(D92,D93)+1),"")</f>
        <v/>
      </c>
      <c r="O93" s="239"/>
      <c r="P93" s="236"/>
      <c r="Q93" s="248"/>
      <c r="R93" s="236"/>
      <c r="S93" s="236"/>
      <c r="T93" s="331" t="str">
        <f ca="1">IF(B93&lt;=$F$4,TEXT(OFFSET(Input!$H$18,M93,0),"H:MM AM/PM"),"")</f>
        <v/>
      </c>
      <c r="U93" s="248" t="str">
        <f t="shared" ca="1" si="34"/>
        <v/>
      </c>
    </row>
    <row r="94" spans="1:21" ht="17" x14ac:dyDescent="0.2">
      <c r="A94" s="317"/>
      <c r="B94" s="107">
        <v>86</v>
      </c>
      <c r="C94" s="233" t="str">
        <f t="shared" si="35"/>
        <v/>
      </c>
      <c r="D94" s="130" t="str">
        <f>+TCP!HL91</f>
        <v/>
      </c>
      <c r="E94" s="107" t="str">
        <f>+TCP!HM91</f>
        <v/>
      </c>
      <c r="F94" s="237" t="str">
        <f t="shared" ca="1" si="36"/>
        <v/>
      </c>
      <c r="G94" s="33"/>
      <c r="H94" s="33"/>
      <c r="I94" s="33"/>
      <c r="J94" s="33"/>
      <c r="N94" s="239" t="str" cm="1">
        <f t="array" ref="N94">IF(ISNUMBER(D94),INDEX(TCP!$M$6:$GP$190,MIN(D93,D94)+1,MAX(D93,D94)+1),"")</f>
        <v/>
      </c>
      <c r="O94" s="239"/>
      <c r="P94" s="236"/>
      <c r="Q94" s="248"/>
      <c r="R94" s="236"/>
      <c r="S94" s="236"/>
      <c r="T94" s="331" t="str">
        <f ca="1">IF(B94&lt;=$F$4,TEXT(OFFSET(Input!$H$18,M94,0),"H:MM AM/PM"),"")</f>
        <v/>
      </c>
      <c r="U94" s="248" t="str">
        <f t="shared" ca="1" si="34"/>
        <v/>
      </c>
    </row>
    <row r="95" spans="1:21" ht="17" x14ac:dyDescent="0.2">
      <c r="A95" s="317"/>
      <c r="B95" s="107">
        <v>87</v>
      </c>
      <c r="C95" s="233" t="str">
        <f t="shared" si="35"/>
        <v/>
      </c>
      <c r="D95" s="130" t="str">
        <f>+TCP!HL92</f>
        <v/>
      </c>
      <c r="E95" s="107" t="str">
        <f>+TCP!HM92</f>
        <v/>
      </c>
      <c r="F95" s="237" t="str">
        <f t="shared" ca="1" si="36"/>
        <v/>
      </c>
      <c r="G95" s="33"/>
      <c r="H95" s="33"/>
      <c r="I95" s="33"/>
      <c r="J95" s="33"/>
      <c r="N95" s="239" t="str" cm="1">
        <f t="array" ref="N95">IF(ISNUMBER(D95),INDEX(TCP!$M$6:$GP$190,MIN(D94,D95)+1,MAX(D94,D95)+1),"")</f>
        <v/>
      </c>
      <c r="O95" s="239"/>
      <c r="P95" s="236"/>
      <c r="Q95" s="248"/>
      <c r="R95" s="236"/>
      <c r="S95" s="236"/>
      <c r="T95" s="331" t="str">
        <f ca="1">IF(B95&lt;=$F$4,TEXT(OFFSET(Input!$H$18,M95,0),"H:MM AM/PM"),"")</f>
        <v/>
      </c>
      <c r="U95" s="248" t="str">
        <f t="shared" ca="1" si="34"/>
        <v/>
      </c>
    </row>
    <row r="96" spans="1:21" ht="17" x14ac:dyDescent="0.2">
      <c r="A96" s="317"/>
      <c r="B96" s="107">
        <v>88</v>
      </c>
      <c r="C96" s="233" t="str">
        <f t="shared" si="35"/>
        <v/>
      </c>
      <c r="D96" s="130" t="str">
        <f>+TCP!HL93</f>
        <v/>
      </c>
      <c r="E96" s="107" t="str">
        <f>+TCP!HM93</f>
        <v/>
      </c>
      <c r="F96" s="237" t="str">
        <f t="shared" ca="1" si="36"/>
        <v/>
      </c>
      <c r="G96" s="33"/>
      <c r="H96" s="33"/>
      <c r="I96" s="33"/>
      <c r="J96" s="33"/>
      <c r="N96" s="239" t="str" cm="1">
        <f t="array" ref="N96">IF(ISNUMBER(D96),INDEX(TCP!$M$6:$GP$190,MIN(D95,D96)+1,MAX(D95,D96)+1),"")</f>
        <v/>
      </c>
      <c r="O96" s="239"/>
      <c r="P96" s="236"/>
      <c r="Q96" s="248"/>
      <c r="R96" s="236"/>
      <c r="S96" s="236"/>
      <c r="T96" s="331" t="str">
        <f ca="1">IF(B96&lt;=$F$4,TEXT(OFFSET(Input!$H$18,M96,0),"H:MM AM/PM"),"")</f>
        <v/>
      </c>
      <c r="U96" s="248" t="str">
        <f t="shared" ca="1" si="34"/>
        <v/>
      </c>
    </row>
    <row r="97" spans="1:21" ht="17" x14ac:dyDescent="0.2">
      <c r="A97" s="317"/>
      <c r="B97" s="107">
        <v>89</v>
      </c>
      <c r="C97" s="233" t="str">
        <f t="shared" si="35"/>
        <v/>
      </c>
      <c r="D97" s="130" t="str">
        <f>+TCP!HL94</f>
        <v/>
      </c>
      <c r="E97" s="107" t="str">
        <f>+TCP!HM94</f>
        <v/>
      </c>
      <c r="F97" s="237" t="str">
        <f t="shared" ca="1" si="36"/>
        <v/>
      </c>
      <c r="G97" s="33"/>
      <c r="H97" s="33"/>
      <c r="I97" s="33"/>
      <c r="J97" s="33"/>
      <c r="N97" s="239" t="str" cm="1">
        <f t="array" ref="N97">IF(ISNUMBER(D97),INDEX(TCP!$M$6:$GP$190,MIN(D96,D97)+1,MAX(D96,D97)+1),"")</f>
        <v/>
      </c>
      <c r="O97" s="239"/>
      <c r="P97" s="236"/>
      <c r="Q97" s="248"/>
      <c r="R97" s="236"/>
      <c r="S97" s="236"/>
      <c r="T97" s="331" t="str">
        <f ca="1">IF(B97&lt;=$F$4,TEXT(OFFSET(Input!$H$18,M97,0),"H:MM AM/PM"),"")</f>
        <v/>
      </c>
      <c r="U97" s="248" t="str">
        <f t="shared" ca="1" si="34"/>
        <v/>
      </c>
    </row>
    <row r="98" spans="1:21" ht="17" x14ac:dyDescent="0.2">
      <c r="A98" s="317"/>
      <c r="B98" s="107">
        <v>90</v>
      </c>
      <c r="C98" s="233" t="str">
        <f t="shared" si="35"/>
        <v/>
      </c>
      <c r="D98" s="130" t="str">
        <f>+TCP!HL95</f>
        <v/>
      </c>
      <c r="E98" s="107" t="str">
        <f>+TCP!HM95</f>
        <v/>
      </c>
      <c r="F98" s="237" t="str">
        <f t="shared" ca="1" si="36"/>
        <v/>
      </c>
      <c r="G98" s="33"/>
      <c r="H98" s="33"/>
      <c r="I98" s="33"/>
      <c r="J98" s="33"/>
      <c r="N98" s="239" t="str" cm="1">
        <f t="array" ref="N98">IF(ISNUMBER(D98),INDEX(TCP!$M$6:$GP$190,MIN(D97,D98)+1,MAX(D97,D98)+1),"")</f>
        <v/>
      </c>
      <c r="O98" s="239"/>
      <c r="P98" s="236"/>
      <c r="Q98" s="248"/>
      <c r="R98" s="236"/>
      <c r="S98" s="236"/>
      <c r="T98" s="331" t="str">
        <f ca="1">IF(B98&lt;=$F$4,TEXT(OFFSET(Input!$H$18,M98,0),"H:MM AM/PM"),"")</f>
        <v/>
      </c>
      <c r="U98" s="248" t="str">
        <f t="shared" ca="1" si="34"/>
        <v/>
      </c>
    </row>
    <row r="99" spans="1:21" ht="17" x14ac:dyDescent="0.2">
      <c r="A99" s="317"/>
      <c r="B99" s="107">
        <v>91</v>
      </c>
      <c r="C99" s="233" t="str">
        <f t="shared" si="35"/>
        <v/>
      </c>
      <c r="D99" s="130" t="str">
        <f>+TCP!HL96</f>
        <v/>
      </c>
      <c r="E99" s="107" t="str">
        <f>+TCP!HM96</f>
        <v/>
      </c>
      <c r="F99" s="237" t="str">
        <f t="shared" ca="1" si="36"/>
        <v/>
      </c>
      <c r="G99" s="33"/>
      <c r="H99" s="33"/>
      <c r="I99" s="33"/>
      <c r="J99" s="33"/>
      <c r="N99" s="239" t="str" cm="1">
        <f t="array" ref="N99">IF(ISNUMBER(D99),INDEX(TCP!$M$6:$GP$190,MIN(D98,D99)+1,MAX(D98,D99)+1),"")</f>
        <v/>
      </c>
      <c r="O99" s="239"/>
      <c r="P99" s="236"/>
      <c r="Q99" s="248"/>
      <c r="R99" s="236"/>
      <c r="S99" s="236"/>
      <c r="T99" s="331" t="str">
        <f ca="1">IF(B99&lt;=$F$4,TEXT(OFFSET(Input!$H$18,M99,0),"H:MM AM/PM"),"")</f>
        <v/>
      </c>
      <c r="U99" s="248" t="str">
        <f t="shared" ca="1" si="34"/>
        <v/>
      </c>
    </row>
    <row r="100" spans="1:21" ht="17" x14ac:dyDescent="0.2">
      <c r="A100" s="317"/>
      <c r="B100" s="107">
        <v>92</v>
      </c>
      <c r="C100" s="233" t="str">
        <f t="shared" si="35"/>
        <v/>
      </c>
      <c r="D100" s="130" t="str">
        <f>+TCP!HL97</f>
        <v/>
      </c>
      <c r="E100" s="107" t="str">
        <f>+TCP!HM97</f>
        <v/>
      </c>
      <c r="F100" s="237" t="str">
        <f t="shared" ca="1" si="36"/>
        <v/>
      </c>
      <c r="G100" s="33"/>
      <c r="H100" s="33"/>
      <c r="I100" s="33"/>
      <c r="J100" s="33"/>
      <c r="N100" s="239" t="str" cm="1">
        <f t="array" ref="N100">IF(ISNUMBER(D100),INDEX(TCP!$M$6:$GP$190,MIN(D99,D100)+1,MAX(D99,D100)+1),"")</f>
        <v/>
      </c>
      <c r="O100" s="239"/>
      <c r="P100" s="236"/>
      <c r="Q100" s="248"/>
      <c r="R100" s="236"/>
      <c r="S100" s="236"/>
      <c r="T100" s="331" t="str">
        <f ca="1">IF(B100&lt;=$F$4,TEXT(OFFSET(Input!$H$18,M100,0),"H:MM AM/PM"),"")</f>
        <v/>
      </c>
      <c r="U100" s="248" t="str">
        <f t="shared" ca="1" si="34"/>
        <v/>
      </c>
    </row>
    <row r="101" spans="1:21" ht="17" x14ac:dyDescent="0.2">
      <c r="A101" s="317"/>
      <c r="B101" s="107">
        <v>93</v>
      </c>
      <c r="C101" s="233" t="str">
        <f t="shared" si="35"/>
        <v/>
      </c>
      <c r="D101" s="130" t="str">
        <f>+TCP!HL98</f>
        <v/>
      </c>
      <c r="E101" s="107" t="str">
        <f>+TCP!HM98</f>
        <v/>
      </c>
      <c r="F101" s="237" t="str">
        <f t="shared" ca="1" si="36"/>
        <v/>
      </c>
      <c r="G101" s="33"/>
      <c r="H101" s="33"/>
      <c r="I101" s="33"/>
      <c r="J101" s="33"/>
      <c r="N101" s="239" t="str" cm="1">
        <f t="array" ref="N101">IF(ISNUMBER(D101),INDEX(TCP!$M$6:$GP$190,MIN(D100,D101)+1,MAX(D100,D101)+1),"")</f>
        <v/>
      </c>
      <c r="O101" s="239"/>
      <c r="P101" s="236"/>
      <c r="Q101" s="248"/>
      <c r="R101" s="236"/>
      <c r="S101" s="236"/>
      <c r="T101" s="331" t="str">
        <f ca="1">IF(B101&lt;=$F$4,TEXT(OFFSET(Input!$H$18,M101,0),"H:MM AM/PM"),"")</f>
        <v/>
      </c>
      <c r="U101" s="248" t="str">
        <f t="shared" ca="1" si="34"/>
        <v/>
      </c>
    </row>
    <row r="102" spans="1:21" ht="17" x14ac:dyDescent="0.2">
      <c r="A102" s="317"/>
      <c r="B102" s="107">
        <v>94</v>
      </c>
      <c r="C102" s="233" t="str">
        <f t="shared" si="35"/>
        <v/>
      </c>
      <c r="D102" s="130" t="str">
        <f>+TCP!HL99</f>
        <v/>
      </c>
      <c r="E102" s="107" t="str">
        <f>+TCP!HM99</f>
        <v/>
      </c>
      <c r="F102" s="237" t="str">
        <f t="shared" ca="1" si="36"/>
        <v/>
      </c>
      <c r="G102" s="33"/>
      <c r="H102" s="33"/>
      <c r="I102" s="33"/>
      <c r="J102" s="33"/>
      <c r="N102" s="239" t="str" cm="1">
        <f t="array" ref="N102">IF(ISNUMBER(D102),INDEX(TCP!$M$6:$GP$190,MIN(D101,D102)+1,MAX(D101,D102)+1),"")</f>
        <v/>
      </c>
      <c r="O102" s="239"/>
      <c r="P102" s="236"/>
      <c r="Q102" s="248"/>
      <c r="R102" s="236"/>
      <c r="S102" s="236"/>
      <c r="T102" s="331" t="str">
        <f ca="1">IF(B102&lt;=$F$4,TEXT(OFFSET(Input!$H$18,M102,0),"H:MM AM/PM"),"")</f>
        <v/>
      </c>
      <c r="U102" s="248" t="str">
        <f t="shared" ca="1" si="34"/>
        <v/>
      </c>
    </row>
    <row r="103" spans="1:21" ht="17" x14ac:dyDescent="0.2">
      <c r="A103" s="317"/>
      <c r="B103" s="107">
        <v>95</v>
      </c>
      <c r="C103" s="233" t="str">
        <f t="shared" si="35"/>
        <v/>
      </c>
      <c r="D103" s="130" t="str">
        <f>+TCP!HL100</f>
        <v/>
      </c>
      <c r="E103" s="107" t="str">
        <f>+TCP!HM100</f>
        <v/>
      </c>
      <c r="F103" s="237" t="str">
        <f t="shared" ca="1" si="36"/>
        <v/>
      </c>
      <c r="G103" s="33"/>
      <c r="H103" s="33"/>
      <c r="I103" s="33"/>
      <c r="J103" s="33"/>
      <c r="N103" s="239" t="str" cm="1">
        <f t="array" ref="N103">IF(ISNUMBER(D103),INDEX(TCP!$M$6:$GP$190,MIN(D102,D103)+1,MAX(D102,D103)+1),"")</f>
        <v/>
      </c>
      <c r="O103" s="239"/>
      <c r="P103" s="236"/>
      <c r="Q103" s="248"/>
      <c r="R103" s="236"/>
      <c r="S103" s="236"/>
      <c r="T103" s="331" t="str">
        <f ca="1">IF(B103&lt;=$F$4,TEXT(OFFSET(Input!$H$18,M103,0),"H:MM AM/PM"),"")</f>
        <v/>
      </c>
      <c r="U103" s="248" t="str">
        <f t="shared" ca="1" si="34"/>
        <v/>
      </c>
    </row>
    <row r="104" spans="1:21" ht="17" x14ac:dyDescent="0.2">
      <c r="A104" s="317"/>
      <c r="B104" s="107">
        <v>96</v>
      </c>
      <c r="C104" s="233" t="str">
        <f t="shared" si="35"/>
        <v/>
      </c>
      <c r="D104" s="130" t="str">
        <f>+TCP!HL101</f>
        <v/>
      </c>
      <c r="E104" s="107" t="str">
        <f>+TCP!HM101</f>
        <v/>
      </c>
      <c r="F104" s="237" t="str">
        <f t="shared" ca="1" si="36"/>
        <v/>
      </c>
      <c r="G104" s="33"/>
      <c r="H104" s="33"/>
      <c r="I104" s="33"/>
      <c r="J104" s="33"/>
      <c r="N104" s="239" t="str" cm="1">
        <f t="array" ref="N104">IF(ISNUMBER(D104),INDEX(TCP!$M$6:$GP$190,MIN(D103,D104)+1,MAX(D103,D104)+1),"")</f>
        <v/>
      </c>
      <c r="O104" s="239"/>
      <c r="P104" s="236"/>
      <c r="Q104" s="248"/>
      <c r="R104" s="236"/>
      <c r="S104" s="236"/>
      <c r="T104" s="331" t="str">
        <f ca="1">IF(B104&lt;=$F$4,TEXT(OFFSET(Input!$H$18,M104,0),"H:MM AM/PM"),"")</f>
        <v/>
      </c>
      <c r="U104" s="248" t="str">
        <f t="shared" ca="1" si="34"/>
        <v/>
      </c>
    </row>
    <row r="105" spans="1:21" ht="17" x14ac:dyDescent="0.2">
      <c r="A105" s="317"/>
      <c r="B105" s="107">
        <v>97</v>
      </c>
      <c r="C105" s="233" t="str">
        <f t="shared" si="35"/>
        <v/>
      </c>
      <c r="D105" s="130" t="str">
        <f>+TCP!HL102</f>
        <v/>
      </c>
      <c r="E105" s="107" t="str">
        <f>+TCP!HM102</f>
        <v/>
      </c>
      <c r="F105" s="237" t="str">
        <f t="shared" ca="1" si="36"/>
        <v/>
      </c>
      <c r="G105" s="33"/>
      <c r="H105" s="33"/>
      <c r="I105" s="33"/>
      <c r="J105" s="33"/>
      <c r="N105" s="239" t="str" cm="1">
        <f t="array" ref="N105">IF(ISNUMBER(D105),INDEX(TCP!$M$6:$GP$190,MIN(D104,D105)+1,MAX(D104,D105)+1),"")</f>
        <v/>
      </c>
      <c r="O105" s="239"/>
      <c r="P105" s="236"/>
      <c r="Q105" s="248"/>
      <c r="R105" s="236"/>
      <c r="S105" s="236"/>
      <c r="T105" s="331" t="str">
        <f ca="1">IF(B105&lt;=$F$4,TEXT(OFFSET(Input!$H$18,M105,0),"H:MM AM/PM"),"")</f>
        <v/>
      </c>
      <c r="U105" s="248" t="str">
        <f t="shared" ca="1" si="34"/>
        <v/>
      </c>
    </row>
    <row r="106" spans="1:21" ht="17" x14ac:dyDescent="0.2">
      <c r="A106" s="317"/>
      <c r="B106" s="107">
        <v>98</v>
      </c>
      <c r="C106" s="233" t="str">
        <f t="shared" si="35"/>
        <v/>
      </c>
      <c r="D106" s="130" t="str">
        <f>+TCP!HL103</f>
        <v/>
      </c>
      <c r="E106" s="107" t="str">
        <f>+TCP!HM103</f>
        <v/>
      </c>
      <c r="F106" s="237" t="str">
        <f t="shared" ca="1" si="36"/>
        <v/>
      </c>
      <c r="G106" s="33"/>
      <c r="H106" s="33"/>
      <c r="I106" s="33"/>
      <c r="J106" s="33"/>
      <c r="N106" s="239" t="str" cm="1">
        <f t="array" ref="N106">IF(ISNUMBER(D106),INDEX(TCP!$M$6:$GP$190,MIN(D105,D106)+1,MAX(D105,D106)+1),"")</f>
        <v/>
      </c>
      <c r="O106" s="239"/>
      <c r="P106" s="236"/>
      <c r="Q106" s="248"/>
      <c r="R106" s="236"/>
      <c r="S106" s="236"/>
      <c r="T106" s="331" t="str">
        <f ca="1">IF(B106&lt;=$F$4,TEXT(OFFSET(Input!$H$18,M106,0),"H:MM AM/PM"),"")</f>
        <v/>
      </c>
      <c r="U106" s="248" t="str">
        <f t="shared" ca="1" si="34"/>
        <v/>
      </c>
    </row>
    <row r="107" spans="1:21" ht="17" x14ac:dyDescent="0.2">
      <c r="A107" s="317"/>
      <c r="B107" s="107">
        <v>99</v>
      </c>
      <c r="C107" s="233" t="str">
        <f t="shared" si="35"/>
        <v/>
      </c>
      <c r="D107" s="130" t="str">
        <f>+TCP!HL104</f>
        <v/>
      </c>
      <c r="E107" s="107" t="str">
        <f>+TCP!HM104</f>
        <v/>
      </c>
      <c r="F107" s="237" t="str">
        <f t="shared" ca="1" si="36"/>
        <v/>
      </c>
      <c r="G107" s="33"/>
      <c r="H107" s="33"/>
      <c r="I107" s="33"/>
      <c r="J107" s="33"/>
      <c r="N107" s="239" t="str" cm="1">
        <f t="array" ref="N107">IF(ISNUMBER(D107),INDEX(TCP!$M$6:$GP$190,MIN(D106,D107)+1,MAX(D106,D107)+1),"")</f>
        <v/>
      </c>
      <c r="O107" s="239"/>
      <c r="P107" s="236"/>
      <c r="Q107" s="248"/>
      <c r="R107" s="236"/>
      <c r="S107" s="236"/>
      <c r="T107" s="331" t="str">
        <f ca="1">IF(B107&lt;=$F$4,TEXT(OFFSET(Input!$H$18,M107,0),"H:MM AM/PM"),"")</f>
        <v/>
      </c>
      <c r="U107" s="248" t="str">
        <f t="shared" ca="1" si="34"/>
        <v/>
      </c>
    </row>
    <row r="108" spans="1:21" ht="17" x14ac:dyDescent="0.2">
      <c r="A108" s="317"/>
      <c r="B108" s="107">
        <v>100</v>
      </c>
      <c r="C108" s="233" t="str">
        <f t="shared" si="35"/>
        <v/>
      </c>
      <c r="D108" s="130" t="str">
        <f>+TCP!HL105</f>
        <v/>
      </c>
      <c r="E108" s="107" t="str">
        <f>+TCP!HM105</f>
        <v/>
      </c>
      <c r="F108" s="237" t="str">
        <f t="shared" ca="1" si="36"/>
        <v/>
      </c>
      <c r="G108" s="33"/>
      <c r="H108" s="33"/>
      <c r="I108" s="33"/>
      <c r="J108" s="33"/>
      <c r="N108" s="239" t="str" cm="1">
        <f t="array" ref="N108">IF(ISNUMBER(D108),INDEX(TCP!$M$6:$GP$190,MIN(D107,D108)+1,MAX(D107,D108)+1),"")</f>
        <v/>
      </c>
      <c r="O108" s="239"/>
      <c r="P108" s="236"/>
      <c r="Q108" s="248"/>
      <c r="R108" s="236"/>
      <c r="S108" s="236"/>
      <c r="T108" s="331" t="str">
        <f ca="1">IF(B108&lt;=$F$4,TEXT(OFFSET(Input!$H$18,M108,0),"H:MM AM/PM"),"")</f>
        <v/>
      </c>
      <c r="U108" s="248" t="str">
        <f t="shared" ca="1" si="34"/>
        <v/>
      </c>
    </row>
    <row r="109" spans="1:21" ht="17" x14ac:dyDescent="0.2">
      <c r="A109" s="317"/>
      <c r="B109" s="107">
        <v>101</v>
      </c>
      <c r="C109" s="233" t="str">
        <f t="shared" si="35"/>
        <v/>
      </c>
      <c r="D109" s="130" t="str">
        <f>+TCP!HL106</f>
        <v/>
      </c>
      <c r="E109" s="107" t="str">
        <f>+TCP!HM106</f>
        <v/>
      </c>
      <c r="F109" s="237" t="str">
        <f t="shared" ca="1" si="36"/>
        <v/>
      </c>
      <c r="G109" s="33"/>
      <c r="H109" s="33"/>
      <c r="I109" s="33"/>
      <c r="J109" s="33"/>
      <c r="N109" s="239" t="str" cm="1">
        <f t="array" ref="N109">IF(ISNUMBER(D109),INDEX(TCP!$M$6:$GP$190,MIN(D108,D109)+1,MAX(D108,D109)+1),"")</f>
        <v/>
      </c>
      <c r="O109" s="239"/>
      <c r="P109" s="236"/>
      <c r="Q109" s="248"/>
      <c r="R109" s="236"/>
      <c r="S109" s="236"/>
      <c r="T109" s="331" t="str">
        <f ca="1">IF(B109&lt;=$F$4,TEXT(OFFSET(Input!$H$18,M109,0),"H:MM AM/PM"),"")</f>
        <v/>
      </c>
      <c r="U109" s="248" t="str">
        <f t="shared" ca="1" si="34"/>
        <v/>
      </c>
    </row>
    <row r="110" spans="1:21" ht="17" x14ac:dyDescent="0.2">
      <c r="A110" s="317"/>
      <c r="B110" s="107">
        <v>102</v>
      </c>
      <c r="C110" s="233" t="str">
        <f t="shared" si="35"/>
        <v/>
      </c>
      <c r="D110" s="130" t="str">
        <f>+TCP!HL107</f>
        <v/>
      </c>
      <c r="E110" s="107" t="str">
        <f>+TCP!HM107</f>
        <v/>
      </c>
      <c r="F110" s="237" t="str">
        <f t="shared" ca="1" si="36"/>
        <v/>
      </c>
      <c r="G110" s="33"/>
      <c r="H110" s="33"/>
      <c r="I110" s="33"/>
      <c r="J110" s="33"/>
      <c r="N110" s="239" t="str" cm="1">
        <f t="array" ref="N110">IF(ISNUMBER(D110),INDEX(TCP!$M$6:$GP$190,MIN(D109,D110)+1,MAX(D109,D110)+1),"")</f>
        <v/>
      </c>
      <c r="O110" s="239"/>
      <c r="P110" s="236"/>
      <c r="Q110" s="248"/>
      <c r="R110" s="236"/>
      <c r="S110" s="236"/>
      <c r="T110" s="331" t="str">
        <f ca="1">IF(B110&lt;=$F$4,TEXT(OFFSET(Input!$H$18,M110,0),"H:MM AM/PM"),"")</f>
        <v/>
      </c>
      <c r="U110" s="248" t="str">
        <f t="shared" ca="1" si="34"/>
        <v/>
      </c>
    </row>
    <row r="111" spans="1:21" ht="17" x14ac:dyDescent="0.2">
      <c r="A111" s="317"/>
      <c r="B111" s="107">
        <v>103</v>
      </c>
      <c r="C111" s="233" t="str">
        <f t="shared" si="35"/>
        <v/>
      </c>
      <c r="D111" s="130" t="str">
        <f>+TCP!HL108</f>
        <v/>
      </c>
      <c r="E111" s="107" t="str">
        <f>+TCP!HM108</f>
        <v/>
      </c>
      <c r="F111" s="237" t="str">
        <f t="shared" ca="1" si="36"/>
        <v/>
      </c>
      <c r="G111" s="33"/>
      <c r="H111" s="33"/>
      <c r="I111" s="33"/>
      <c r="J111" s="33"/>
      <c r="N111" s="239" t="str" cm="1">
        <f t="array" ref="N111">IF(ISNUMBER(D111),INDEX(TCP!$M$6:$GP$190,MIN(D110,D111)+1,MAX(D110,D111)+1),"")</f>
        <v/>
      </c>
      <c r="O111" s="239"/>
      <c r="P111" s="236"/>
      <c r="Q111" s="248"/>
      <c r="R111" s="236"/>
      <c r="S111" s="236"/>
      <c r="T111" s="331" t="str">
        <f ca="1">IF(B111&lt;=$F$4,TEXT(OFFSET(Input!$H$18,M111,0),"H:MM AM/PM"),"")</f>
        <v/>
      </c>
      <c r="U111" s="248" t="str">
        <f t="shared" ca="1" si="34"/>
        <v/>
      </c>
    </row>
    <row r="112" spans="1:21" ht="17" x14ac:dyDescent="0.2">
      <c r="A112" s="317"/>
      <c r="B112" s="107">
        <v>104</v>
      </c>
      <c r="C112" s="233" t="str">
        <f t="shared" si="35"/>
        <v/>
      </c>
      <c r="D112" s="130" t="str">
        <f>+TCP!HL109</f>
        <v/>
      </c>
      <c r="E112" s="107" t="str">
        <f>+TCP!HM109</f>
        <v/>
      </c>
      <c r="F112" s="237" t="str">
        <f t="shared" ca="1" si="36"/>
        <v/>
      </c>
      <c r="G112" s="33"/>
      <c r="H112" s="33"/>
      <c r="I112" s="33"/>
      <c r="J112" s="33"/>
      <c r="N112" s="239" t="str" cm="1">
        <f t="array" ref="N112">IF(ISNUMBER(D112),INDEX(TCP!$M$6:$GP$190,MIN(D111,D112)+1,MAX(D111,D112)+1),"")</f>
        <v/>
      </c>
      <c r="O112" s="239"/>
      <c r="P112" s="236"/>
      <c r="Q112" s="248"/>
      <c r="R112" s="236"/>
      <c r="S112" s="236"/>
      <c r="T112" s="331" t="str">
        <f ca="1">IF(B112&lt;=$F$4,TEXT(OFFSET(Input!$H$18,M112,0),"H:MM AM/PM"),"")</f>
        <v/>
      </c>
      <c r="U112" s="248" t="str">
        <f t="shared" ca="1" si="34"/>
        <v/>
      </c>
    </row>
    <row r="113" spans="1:21" ht="17" x14ac:dyDescent="0.2">
      <c r="A113" s="317"/>
      <c r="B113" s="107">
        <v>105</v>
      </c>
      <c r="C113" s="233" t="str">
        <f t="shared" si="35"/>
        <v/>
      </c>
      <c r="D113" s="130" t="str">
        <f>+TCP!HL110</f>
        <v/>
      </c>
      <c r="E113" s="107" t="str">
        <f>+TCP!HM110</f>
        <v/>
      </c>
      <c r="F113" s="237" t="str">
        <f t="shared" ca="1" si="36"/>
        <v/>
      </c>
      <c r="G113" s="33"/>
      <c r="H113" s="33"/>
      <c r="I113" s="33"/>
      <c r="J113" s="33"/>
      <c r="N113" s="239" t="str" cm="1">
        <f t="array" ref="N113">IF(ISNUMBER(D113),INDEX(TCP!$M$6:$GP$190,MIN(D112,D113)+1,MAX(D112,D113)+1),"")</f>
        <v/>
      </c>
      <c r="O113" s="239"/>
      <c r="P113" s="236"/>
      <c r="Q113" s="248"/>
      <c r="R113" s="236"/>
      <c r="S113" s="236"/>
      <c r="T113" s="331" t="str">
        <f ca="1">IF(B113&lt;=$F$4,TEXT(OFFSET(Input!$H$18,M113,0),"H:MM AM/PM"),"")</f>
        <v/>
      </c>
      <c r="U113" s="248" t="str">
        <f t="shared" ca="1" si="34"/>
        <v/>
      </c>
    </row>
    <row r="114" spans="1:21" ht="17" x14ac:dyDescent="0.2">
      <c r="A114" s="317"/>
      <c r="B114" s="107">
        <v>106</v>
      </c>
      <c r="C114" s="233" t="str">
        <f t="shared" si="35"/>
        <v/>
      </c>
      <c r="D114" s="130" t="str">
        <f>+TCP!HL111</f>
        <v/>
      </c>
      <c r="E114" s="107" t="str">
        <f>+TCP!HM111</f>
        <v/>
      </c>
      <c r="F114" s="237" t="str">
        <f t="shared" ca="1" si="36"/>
        <v/>
      </c>
      <c r="G114" s="33"/>
      <c r="H114" s="33"/>
      <c r="I114" s="33"/>
      <c r="J114" s="33"/>
      <c r="N114" s="239" t="str" cm="1">
        <f t="array" ref="N114">IF(ISNUMBER(D114),INDEX(TCP!$M$6:$GP$190,MIN(D113,D114)+1,MAX(D113,D114)+1),"")</f>
        <v/>
      </c>
      <c r="O114" s="239"/>
      <c r="P114" s="236"/>
      <c r="Q114" s="248"/>
      <c r="R114" s="236"/>
      <c r="S114" s="236"/>
      <c r="T114" s="331" t="str">
        <f ca="1">IF(B114&lt;=$F$4,TEXT(OFFSET(Input!$H$18,M114,0),"H:MM AM/PM"),"")</f>
        <v/>
      </c>
      <c r="U114" s="248" t="str">
        <f t="shared" ca="1" si="34"/>
        <v/>
      </c>
    </row>
    <row r="115" spans="1:21" ht="17" x14ac:dyDescent="0.2">
      <c r="A115" s="317"/>
      <c r="B115" s="107">
        <v>107</v>
      </c>
      <c r="C115" s="233" t="str">
        <f t="shared" si="35"/>
        <v/>
      </c>
      <c r="D115" s="130" t="str">
        <f>+TCP!HL112</f>
        <v/>
      </c>
      <c r="E115" s="107" t="str">
        <f>+TCP!HM112</f>
        <v/>
      </c>
      <c r="F115" s="237" t="str">
        <f t="shared" ca="1" si="36"/>
        <v/>
      </c>
      <c r="G115" s="33"/>
      <c r="H115" s="33"/>
      <c r="I115" s="33"/>
      <c r="J115" s="33"/>
      <c r="N115" s="239" t="str" cm="1">
        <f t="array" ref="N115">IF(ISNUMBER(D115),INDEX(TCP!$M$6:$GP$190,MIN(D114,D115)+1,MAX(D114,D115)+1),"")</f>
        <v/>
      </c>
      <c r="O115" s="239"/>
      <c r="P115" s="236"/>
      <c r="Q115" s="248"/>
      <c r="R115" s="236"/>
      <c r="S115" s="236"/>
      <c r="T115" s="331" t="str">
        <f ca="1">IF(B115&lt;=$F$4,TEXT(OFFSET(Input!$H$18,M115,0),"H:MM AM/PM"),"")</f>
        <v/>
      </c>
      <c r="U115" s="248" t="str">
        <f t="shared" ca="1" si="34"/>
        <v/>
      </c>
    </row>
    <row r="116" spans="1:21" ht="17" x14ac:dyDescent="0.2">
      <c r="A116" s="317"/>
      <c r="B116" s="107">
        <v>108</v>
      </c>
      <c r="C116" s="233" t="str">
        <f t="shared" si="35"/>
        <v/>
      </c>
      <c r="D116" s="130" t="str">
        <f>+TCP!HL113</f>
        <v/>
      </c>
      <c r="E116" s="107" t="str">
        <f>+TCP!HM113</f>
        <v/>
      </c>
      <c r="F116" s="237" t="str">
        <f t="shared" ca="1" si="36"/>
        <v/>
      </c>
      <c r="G116" s="33"/>
      <c r="H116" s="33"/>
      <c r="I116" s="33"/>
      <c r="J116" s="33"/>
      <c r="N116" s="239" t="str" cm="1">
        <f t="array" ref="N116">IF(ISNUMBER(D116),INDEX(TCP!$M$6:$GP$190,MIN(D115,D116)+1,MAX(D115,D116)+1),"")</f>
        <v/>
      </c>
      <c r="O116" s="239"/>
      <c r="P116" s="236"/>
      <c r="Q116" s="248"/>
      <c r="R116" s="236"/>
      <c r="S116" s="236"/>
      <c r="T116" s="331" t="str">
        <f ca="1">IF(B116&lt;=$F$4,TEXT(OFFSET(Input!$H$18,M116,0),"H:MM AM/PM"),"")</f>
        <v/>
      </c>
      <c r="U116" s="248" t="str">
        <f t="shared" ca="1" si="34"/>
        <v/>
      </c>
    </row>
    <row r="117" spans="1:21" ht="17" x14ac:dyDescent="0.2">
      <c r="A117" s="317"/>
      <c r="B117" s="107">
        <v>109</v>
      </c>
      <c r="C117" s="233" t="str">
        <f t="shared" si="35"/>
        <v/>
      </c>
      <c r="D117" s="130" t="str">
        <f>+TCP!HL114</f>
        <v/>
      </c>
      <c r="E117" s="107" t="str">
        <f>+TCP!HM114</f>
        <v/>
      </c>
      <c r="F117" s="237" t="str">
        <f t="shared" ca="1" si="36"/>
        <v/>
      </c>
      <c r="G117" s="33"/>
      <c r="H117" s="33"/>
      <c r="I117" s="33"/>
      <c r="J117" s="33"/>
      <c r="N117" s="239" t="str" cm="1">
        <f t="array" ref="N117">IF(ISNUMBER(D117),INDEX(TCP!$M$6:$GP$190,MIN(D116,D117)+1,MAX(D116,D117)+1),"")</f>
        <v/>
      </c>
      <c r="O117" s="239"/>
      <c r="P117" s="236"/>
      <c r="Q117" s="248"/>
      <c r="R117" s="236"/>
      <c r="S117" s="236"/>
      <c r="T117" s="331" t="str">
        <f ca="1">IF(B117&lt;=$F$4,TEXT(OFFSET(Input!$H$18,M117,0),"H:MM AM/PM"),"")</f>
        <v/>
      </c>
      <c r="U117" s="248" t="str">
        <f t="shared" ca="1" si="34"/>
        <v/>
      </c>
    </row>
    <row r="118" spans="1:21" ht="17" x14ac:dyDescent="0.2">
      <c r="A118" s="317"/>
      <c r="B118" s="107">
        <v>110</v>
      </c>
      <c r="C118" s="233" t="str">
        <f t="shared" si="35"/>
        <v/>
      </c>
      <c r="D118" s="130" t="str">
        <f>+TCP!HL115</f>
        <v/>
      </c>
      <c r="E118" s="107" t="str">
        <f>+TCP!HM115</f>
        <v/>
      </c>
      <c r="F118" s="237" t="str">
        <f t="shared" ca="1" si="36"/>
        <v/>
      </c>
      <c r="G118" s="33"/>
      <c r="H118" s="33"/>
      <c r="I118" s="33"/>
      <c r="J118" s="33"/>
      <c r="N118" s="239" t="str" cm="1">
        <f t="array" ref="N118">IF(ISNUMBER(D118),INDEX(TCP!$M$6:$GP$190,MIN(D117,D118)+1,MAX(D117,D118)+1),"")</f>
        <v/>
      </c>
      <c r="O118" s="239"/>
      <c r="P118" s="236"/>
      <c r="Q118" s="248"/>
      <c r="R118" s="236"/>
      <c r="S118" s="236"/>
      <c r="T118" s="331" t="str">
        <f ca="1">IF(B118&lt;=$F$4,TEXT(OFFSET(Input!$H$18,M118,0),"H:MM AM/PM"),"")</f>
        <v/>
      </c>
      <c r="U118" s="248" t="str">
        <f t="shared" ca="1" si="34"/>
        <v/>
      </c>
    </row>
    <row r="119" spans="1:21" ht="17" x14ac:dyDescent="0.2">
      <c r="A119" s="317"/>
      <c r="B119" s="107">
        <v>111</v>
      </c>
      <c r="C119" s="233" t="str">
        <f t="shared" si="35"/>
        <v/>
      </c>
      <c r="D119" s="130" t="str">
        <f>+TCP!HL116</f>
        <v/>
      </c>
      <c r="E119" s="107" t="str">
        <f>+TCP!HM116</f>
        <v/>
      </c>
      <c r="F119" s="237" t="str">
        <f t="shared" ca="1" si="36"/>
        <v/>
      </c>
      <c r="G119" s="33"/>
      <c r="H119" s="33"/>
      <c r="I119" s="33"/>
      <c r="J119" s="33"/>
      <c r="N119" s="239" t="str" cm="1">
        <f t="array" ref="N119">IF(ISNUMBER(D119),INDEX(TCP!$M$6:$GP$190,MIN(D118,D119)+1,MAX(D118,D119)+1),"")</f>
        <v/>
      </c>
      <c r="O119" s="239"/>
      <c r="P119" s="236"/>
      <c r="Q119" s="248"/>
      <c r="R119" s="236"/>
      <c r="S119" s="236"/>
      <c r="T119" s="331" t="str">
        <f ca="1">IF(B119&lt;=$F$4,TEXT(OFFSET(Input!$H$18,M119,0),"H:MM AM/PM"),"")</f>
        <v/>
      </c>
      <c r="U119" s="248" t="str">
        <f t="shared" ca="1" si="34"/>
        <v/>
      </c>
    </row>
    <row r="120" spans="1:21" ht="17" x14ac:dyDescent="0.2">
      <c r="A120" s="317"/>
      <c r="B120" s="107">
        <v>112</v>
      </c>
      <c r="C120" s="233" t="str">
        <f t="shared" si="35"/>
        <v/>
      </c>
      <c r="D120" s="130" t="str">
        <f>+TCP!HL117</f>
        <v/>
      </c>
      <c r="E120" s="107" t="str">
        <f>+TCP!HM117</f>
        <v/>
      </c>
      <c r="F120" s="237" t="str">
        <f t="shared" ca="1" si="36"/>
        <v/>
      </c>
      <c r="G120" s="33"/>
      <c r="H120" s="33"/>
      <c r="I120" s="33"/>
      <c r="J120" s="33"/>
      <c r="N120" s="239" t="str" cm="1">
        <f t="array" ref="N120">IF(ISNUMBER(D120),INDEX(TCP!$M$6:$GP$190,MIN(D119,D120)+1,MAX(D119,D120)+1),"")</f>
        <v/>
      </c>
      <c r="O120" s="239"/>
      <c r="P120" s="236"/>
      <c r="Q120" s="248"/>
      <c r="R120" s="236"/>
      <c r="S120" s="236"/>
      <c r="T120" s="331" t="str">
        <f ca="1">IF(B120&lt;=$F$4,TEXT(OFFSET(Input!$H$18,M120,0),"H:MM AM/PM"),"")</f>
        <v/>
      </c>
      <c r="U120" s="248" t="str">
        <f t="shared" ca="1" si="34"/>
        <v/>
      </c>
    </row>
    <row r="121" spans="1:21" ht="17" x14ac:dyDescent="0.2">
      <c r="A121" s="317"/>
      <c r="B121" s="107">
        <v>113</v>
      </c>
      <c r="C121" s="233" t="str">
        <f t="shared" si="35"/>
        <v/>
      </c>
      <c r="D121" s="130" t="str">
        <f>+TCP!HL118</f>
        <v/>
      </c>
      <c r="E121" s="107" t="str">
        <f>+TCP!HM118</f>
        <v/>
      </c>
      <c r="F121" s="237" t="str">
        <f t="shared" ca="1" si="36"/>
        <v/>
      </c>
      <c r="G121" s="33"/>
      <c r="H121" s="33"/>
      <c r="I121" s="33"/>
      <c r="J121" s="33"/>
      <c r="N121" s="239" t="str" cm="1">
        <f t="array" ref="N121">IF(ISNUMBER(D121),INDEX(TCP!$M$6:$GP$190,MIN(D120,D121)+1,MAX(D120,D121)+1),"")</f>
        <v/>
      </c>
      <c r="O121" s="239"/>
      <c r="P121" s="236"/>
      <c r="Q121" s="248"/>
      <c r="R121" s="236"/>
      <c r="S121" s="236"/>
      <c r="T121" s="331" t="str">
        <f ca="1">IF(B121&lt;=$F$4,TEXT(OFFSET(Input!$H$18,M121,0),"H:MM AM/PM"),"")</f>
        <v/>
      </c>
      <c r="U121" s="248" t="str">
        <f t="shared" ca="1" si="34"/>
        <v/>
      </c>
    </row>
    <row r="122" spans="1:21" ht="17" x14ac:dyDescent="0.2">
      <c r="A122" s="317"/>
      <c r="B122" s="107">
        <v>114</v>
      </c>
      <c r="C122" s="233" t="str">
        <f t="shared" si="35"/>
        <v/>
      </c>
      <c r="D122" s="130" t="str">
        <f>+TCP!HL119</f>
        <v/>
      </c>
      <c r="E122" s="107" t="str">
        <f>+TCP!HM119</f>
        <v/>
      </c>
      <c r="F122" s="237" t="str">
        <f t="shared" ca="1" si="36"/>
        <v/>
      </c>
      <c r="G122" s="33"/>
      <c r="H122" s="33"/>
      <c r="I122" s="33"/>
      <c r="J122" s="33"/>
      <c r="N122" s="239" t="str" cm="1">
        <f t="array" ref="N122">IF(ISNUMBER(D122),INDEX(TCP!$M$6:$GP$190,MIN(D121,D122)+1,MAX(D121,D122)+1),"")</f>
        <v/>
      </c>
      <c r="O122" s="239"/>
      <c r="P122" s="236"/>
      <c r="Q122" s="248"/>
      <c r="R122" s="236"/>
      <c r="S122" s="236"/>
      <c r="T122" s="331" t="str">
        <f ca="1">IF(B122&lt;=$F$4,TEXT(OFFSET(Input!$H$18,M122,0),"H:MM AM/PM"),"")</f>
        <v/>
      </c>
      <c r="U122" s="248" t="str">
        <f t="shared" ca="1" si="34"/>
        <v/>
      </c>
    </row>
    <row r="123" spans="1:21" ht="17" x14ac:dyDescent="0.2">
      <c r="A123" s="317"/>
      <c r="B123" s="107">
        <v>115</v>
      </c>
      <c r="C123" s="233" t="str">
        <f t="shared" si="35"/>
        <v/>
      </c>
      <c r="D123" s="130" t="str">
        <f>+TCP!HL120</f>
        <v/>
      </c>
      <c r="E123" s="107" t="str">
        <f>+TCP!HM120</f>
        <v/>
      </c>
      <c r="F123" s="237" t="str">
        <f t="shared" ca="1" si="36"/>
        <v/>
      </c>
      <c r="G123" s="33"/>
      <c r="H123" s="33"/>
      <c r="I123" s="33"/>
      <c r="J123" s="33"/>
      <c r="N123" s="239" t="str" cm="1">
        <f t="array" ref="N123">IF(ISNUMBER(D123),INDEX(TCP!$M$6:$GP$190,MIN(D122,D123)+1,MAX(D122,D123)+1),"")</f>
        <v/>
      </c>
      <c r="O123" s="239"/>
      <c r="P123" s="236"/>
      <c r="Q123" s="248"/>
      <c r="R123" s="236"/>
      <c r="S123" s="236"/>
      <c r="T123" s="331" t="str">
        <f ca="1">IF(B123&lt;=$F$4,TEXT(OFFSET(Input!$H$18,M123,0),"H:MM AM/PM"),"")</f>
        <v/>
      </c>
      <c r="U123" s="248" t="str">
        <f t="shared" ca="1" si="34"/>
        <v/>
      </c>
    </row>
    <row r="124" spans="1:21" ht="17" x14ac:dyDescent="0.2">
      <c r="A124" s="317"/>
      <c r="B124" s="107">
        <v>116</v>
      </c>
      <c r="C124" s="233" t="str">
        <f t="shared" si="35"/>
        <v/>
      </c>
      <c r="D124" s="130" t="str">
        <f>+TCP!HL121</f>
        <v/>
      </c>
      <c r="E124" s="107" t="str">
        <f>+TCP!HM121</f>
        <v/>
      </c>
      <c r="F124" s="237" t="str">
        <f t="shared" ca="1" si="36"/>
        <v/>
      </c>
      <c r="G124" s="33"/>
      <c r="H124" s="33"/>
      <c r="I124" s="33"/>
      <c r="J124" s="33"/>
      <c r="N124" s="239" t="str" cm="1">
        <f t="array" ref="N124">IF(ISNUMBER(D124),INDEX(TCP!$M$6:$GP$190,MIN(D123,D124)+1,MAX(D123,D124)+1),"")</f>
        <v/>
      </c>
      <c r="O124" s="239"/>
      <c r="P124" s="236"/>
      <c r="Q124" s="248"/>
      <c r="R124" s="236"/>
      <c r="S124" s="236"/>
      <c r="T124" s="331" t="str">
        <f ca="1">IF(B124&lt;=$F$4,TEXT(OFFSET(Input!$H$18,M124,0),"H:MM AM/PM"),"")</f>
        <v/>
      </c>
      <c r="U124" s="248" t="str">
        <f t="shared" ca="1" si="34"/>
        <v/>
      </c>
    </row>
    <row r="125" spans="1:21" ht="17" x14ac:dyDescent="0.2">
      <c r="A125" s="317"/>
      <c r="B125" s="107">
        <v>117</v>
      </c>
      <c r="C125" s="233" t="str">
        <f t="shared" si="35"/>
        <v/>
      </c>
      <c r="D125" s="130" t="str">
        <f>+TCP!HL122</f>
        <v/>
      </c>
      <c r="E125" s="107" t="str">
        <f>+TCP!HM122</f>
        <v/>
      </c>
      <c r="F125" s="237" t="str">
        <f t="shared" ca="1" si="36"/>
        <v/>
      </c>
      <c r="G125" s="33"/>
      <c r="H125" s="33"/>
      <c r="I125" s="33"/>
      <c r="J125" s="33"/>
      <c r="N125" s="239" t="str" cm="1">
        <f t="array" ref="N125">IF(ISNUMBER(D125),INDEX(TCP!$M$6:$GP$190,MIN(D124,D125)+1,MAX(D124,D125)+1),"")</f>
        <v/>
      </c>
      <c r="O125" s="239"/>
      <c r="P125" s="236"/>
      <c r="Q125" s="248"/>
      <c r="R125" s="236"/>
      <c r="S125" s="236"/>
      <c r="T125" s="331" t="str">
        <f ca="1">IF(B125&lt;=$F$4,TEXT(OFFSET(Input!$H$18,M125,0),"H:MM AM/PM"),"")</f>
        <v/>
      </c>
      <c r="U125" s="248" t="str">
        <f t="shared" ca="1" si="34"/>
        <v/>
      </c>
    </row>
    <row r="126" spans="1:21" ht="17" x14ac:dyDescent="0.2">
      <c r="A126" s="317"/>
      <c r="B126" s="107">
        <v>118</v>
      </c>
      <c r="C126" s="233" t="str">
        <f t="shared" si="35"/>
        <v/>
      </c>
      <c r="D126" s="130" t="str">
        <f>+TCP!HL123</f>
        <v/>
      </c>
      <c r="E126" s="107" t="str">
        <f>+TCP!HM123</f>
        <v/>
      </c>
      <c r="F126" s="237" t="str">
        <f t="shared" ca="1" si="36"/>
        <v/>
      </c>
      <c r="G126" s="33"/>
      <c r="H126" s="33"/>
      <c r="I126" s="33"/>
      <c r="J126" s="33"/>
      <c r="N126" s="239" t="str" cm="1">
        <f t="array" ref="N126">IF(ISNUMBER(D126),INDEX(TCP!$M$6:$GP$190,MIN(D125,D126)+1,MAX(D125,D126)+1),"")</f>
        <v/>
      </c>
      <c r="O126" s="239"/>
      <c r="P126" s="236"/>
      <c r="Q126" s="248"/>
      <c r="R126" s="236"/>
      <c r="S126" s="236"/>
      <c r="T126" s="331" t="str">
        <f ca="1">IF(B126&lt;=$F$4,TEXT(OFFSET(Input!$H$18,M126,0),"H:MM AM/PM"),"")</f>
        <v/>
      </c>
      <c r="U126" s="248" t="str">
        <f t="shared" ca="1" si="34"/>
        <v/>
      </c>
    </row>
    <row r="127" spans="1:21" ht="17" x14ac:dyDescent="0.2">
      <c r="A127" s="317"/>
      <c r="B127" s="107">
        <v>119</v>
      </c>
      <c r="C127" s="233" t="str">
        <f t="shared" si="35"/>
        <v/>
      </c>
      <c r="D127" s="130" t="str">
        <f>+TCP!HL124</f>
        <v/>
      </c>
      <c r="E127" s="107" t="str">
        <f>+TCP!HM124</f>
        <v/>
      </c>
      <c r="F127" s="237" t="str">
        <f t="shared" ca="1" si="36"/>
        <v/>
      </c>
      <c r="G127" s="33"/>
      <c r="H127" s="33"/>
      <c r="I127" s="33"/>
      <c r="J127" s="33"/>
      <c r="N127" s="239" t="str" cm="1">
        <f t="array" ref="N127">IF(ISNUMBER(D127),INDEX(TCP!$M$6:$GP$190,MIN(D126,D127)+1,MAX(D126,D127)+1),"")</f>
        <v/>
      </c>
      <c r="O127" s="239"/>
      <c r="P127" s="236"/>
      <c r="Q127" s="248"/>
      <c r="R127" s="236"/>
      <c r="S127" s="236"/>
      <c r="T127" s="331" t="str">
        <f ca="1">IF(B127&lt;=$F$4,TEXT(OFFSET(Input!$H$18,M127,0),"H:MM AM/PM"),"")</f>
        <v/>
      </c>
      <c r="U127" s="248" t="str">
        <f t="shared" ca="1" si="34"/>
        <v/>
      </c>
    </row>
    <row r="128" spans="1:21" ht="17" x14ac:dyDescent="0.2">
      <c r="A128" s="317"/>
      <c r="B128" s="107">
        <v>120</v>
      </c>
      <c r="C128" s="233" t="str">
        <f t="shared" si="35"/>
        <v/>
      </c>
      <c r="D128" s="130" t="str">
        <f>+TCP!HL125</f>
        <v/>
      </c>
      <c r="E128" s="107" t="str">
        <f>+TCP!HM125</f>
        <v/>
      </c>
      <c r="F128" s="237" t="str">
        <f t="shared" ca="1" si="36"/>
        <v/>
      </c>
      <c r="G128" s="33"/>
      <c r="H128" s="33"/>
      <c r="I128" s="33"/>
      <c r="J128" s="33"/>
      <c r="N128" s="239" t="str" cm="1">
        <f t="array" ref="N128">IF(ISNUMBER(D128),INDEX(TCP!$M$6:$GP$190,MIN(D127,D128)+1,MAX(D127,D128)+1),"")</f>
        <v/>
      </c>
      <c r="O128" s="239"/>
      <c r="P128" s="236"/>
      <c r="Q128" s="248"/>
      <c r="R128" s="236"/>
      <c r="S128" s="236"/>
      <c r="T128" s="331" t="str">
        <f ca="1">IF(B128&lt;=$F$4,TEXT(OFFSET(Input!$H$18,M128,0),"H:MM AM/PM"),"")</f>
        <v/>
      </c>
      <c r="U128" s="248" t="str">
        <f t="shared" ca="1" si="34"/>
        <v/>
      </c>
    </row>
    <row r="129" spans="1:21" ht="17" x14ac:dyDescent="0.2">
      <c r="A129" s="317"/>
      <c r="B129" s="107">
        <v>121</v>
      </c>
      <c r="C129" s="233" t="str">
        <f t="shared" si="35"/>
        <v/>
      </c>
      <c r="D129" s="130" t="str">
        <f>+TCP!HL126</f>
        <v/>
      </c>
      <c r="E129" s="107" t="str">
        <f>+TCP!HM126</f>
        <v/>
      </c>
      <c r="F129" s="237" t="str">
        <f t="shared" ca="1" si="36"/>
        <v/>
      </c>
      <c r="G129" s="33"/>
      <c r="H129" s="33"/>
      <c r="I129" s="33"/>
      <c r="J129" s="33"/>
      <c r="N129" s="239" t="str" cm="1">
        <f t="array" ref="N129">IF(ISNUMBER(D129),INDEX(TCP!$M$6:$GP$190,MIN(D128,D129)+1,MAX(D128,D129)+1),"")</f>
        <v/>
      </c>
      <c r="O129" s="239"/>
      <c r="P129" s="236"/>
      <c r="Q129" s="248"/>
      <c r="R129" s="236"/>
      <c r="S129" s="236"/>
      <c r="T129" s="331" t="str">
        <f ca="1">IF(B129&lt;=$F$4,TEXT(OFFSET(Input!$H$18,M129,0),"H:MM AM/PM"),"")</f>
        <v/>
      </c>
      <c r="U129" s="248" t="str">
        <f t="shared" ca="1" si="34"/>
        <v/>
      </c>
    </row>
    <row r="130" spans="1:21" ht="17" x14ac:dyDescent="0.2">
      <c r="A130" s="317"/>
      <c r="B130" s="107">
        <v>122</v>
      </c>
      <c r="C130" s="233" t="str">
        <f t="shared" si="35"/>
        <v/>
      </c>
      <c r="D130" s="130" t="str">
        <f>+TCP!HL127</f>
        <v/>
      </c>
      <c r="E130" s="107" t="str">
        <f>+TCP!HM127</f>
        <v/>
      </c>
      <c r="F130" s="237" t="str">
        <f t="shared" ca="1" si="36"/>
        <v/>
      </c>
      <c r="G130" s="33"/>
      <c r="H130" s="33"/>
      <c r="I130" s="33"/>
      <c r="J130" s="33"/>
      <c r="N130" s="239" t="str" cm="1">
        <f t="array" ref="N130">IF(ISNUMBER(D130),INDEX(TCP!$M$6:$GP$190,MIN(D129,D130)+1,MAX(D129,D130)+1),"")</f>
        <v/>
      </c>
      <c r="O130" s="239"/>
      <c r="P130" s="236"/>
      <c r="Q130" s="248"/>
      <c r="R130" s="236"/>
      <c r="S130" s="236"/>
      <c r="T130" s="331" t="str">
        <f ca="1">IF(B130&lt;=$F$4,TEXT(OFFSET(Input!$H$18,M130,0),"H:MM AM/PM"),"")</f>
        <v/>
      </c>
      <c r="U130" s="248" t="str">
        <f t="shared" ca="1" si="34"/>
        <v/>
      </c>
    </row>
    <row r="131" spans="1:21" ht="17" x14ac:dyDescent="0.2">
      <c r="A131" s="317"/>
      <c r="B131" s="107">
        <v>123</v>
      </c>
      <c r="C131" s="233" t="str">
        <f t="shared" si="35"/>
        <v/>
      </c>
      <c r="D131" s="130" t="str">
        <f>+TCP!HL128</f>
        <v/>
      </c>
      <c r="E131" s="107" t="str">
        <f>+TCP!HM128</f>
        <v/>
      </c>
      <c r="F131" s="237" t="str">
        <f t="shared" ca="1" si="36"/>
        <v/>
      </c>
      <c r="G131" s="33"/>
      <c r="H131" s="33"/>
      <c r="I131" s="33"/>
      <c r="J131" s="33"/>
      <c r="N131" s="239" t="str" cm="1">
        <f t="array" ref="N131">IF(ISNUMBER(D131),INDEX(TCP!$M$6:$GP$190,MIN(D130,D131)+1,MAX(D130,D131)+1),"")</f>
        <v/>
      </c>
      <c r="O131" s="239"/>
      <c r="P131" s="236"/>
      <c r="Q131" s="248"/>
      <c r="R131" s="236"/>
      <c r="S131" s="236"/>
      <c r="T131" s="331" t="str">
        <f ca="1">IF(B131&lt;=$F$4,TEXT(OFFSET(Input!$H$18,M131,0),"H:MM AM/PM"),"")</f>
        <v/>
      </c>
      <c r="U131" s="248" t="str">
        <f t="shared" ca="1" si="34"/>
        <v/>
      </c>
    </row>
    <row r="132" spans="1:21" ht="17" x14ac:dyDescent="0.2">
      <c r="A132" s="317"/>
      <c r="B132" s="107">
        <v>124</v>
      </c>
      <c r="C132" s="233" t="str">
        <f t="shared" si="35"/>
        <v/>
      </c>
      <c r="D132" s="130" t="str">
        <f>+TCP!HL129</f>
        <v/>
      </c>
      <c r="E132" s="107" t="str">
        <f>+TCP!HM129</f>
        <v/>
      </c>
      <c r="F132" s="237" t="str">
        <f t="shared" ca="1" si="36"/>
        <v/>
      </c>
      <c r="G132" s="33"/>
      <c r="H132" s="33"/>
      <c r="I132" s="33"/>
      <c r="J132" s="33"/>
      <c r="N132" s="239" t="str" cm="1">
        <f t="array" ref="N132">IF(ISNUMBER(D132),INDEX(TCP!$M$6:$GP$190,MIN(D131,D132)+1,MAX(D131,D132)+1),"")</f>
        <v/>
      </c>
      <c r="O132" s="239"/>
      <c r="P132" s="236"/>
      <c r="Q132" s="248"/>
      <c r="R132" s="236"/>
      <c r="S132" s="236"/>
      <c r="T132" s="331" t="str">
        <f ca="1">IF(B132&lt;=$F$4,TEXT(OFFSET(Input!$H$18,M132,0),"H:MM AM/PM"),"")</f>
        <v/>
      </c>
      <c r="U132" s="248" t="str">
        <f t="shared" ca="1" si="34"/>
        <v/>
      </c>
    </row>
    <row r="133" spans="1:21" ht="17" x14ac:dyDescent="0.2">
      <c r="A133" s="317"/>
      <c r="B133" s="107">
        <v>125</v>
      </c>
      <c r="C133" s="233" t="str">
        <f t="shared" si="35"/>
        <v/>
      </c>
      <c r="D133" s="130" t="str">
        <f>+TCP!HL130</f>
        <v/>
      </c>
      <c r="E133" s="107" t="str">
        <f>+TCP!HM130</f>
        <v/>
      </c>
      <c r="F133" s="237" t="str">
        <f t="shared" ca="1" si="36"/>
        <v/>
      </c>
      <c r="G133" s="33"/>
      <c r="H133" s="33"/>
      <c r="I133" s="33"/>
      <c r="J133" s="33"/>
      <c r="N133" s="239" t="str" cm="1">
        <f t="array" ref="N133">IF(ISNUMBER(D133),INDEX(TCP!$M$6:$GP$190,MIN(D132,D133)+1,MAX(D132,D133)+1),"")</f>
        <v/>
      </c>
      <c r="O133" s="239"/>
      <c r="P133" s="236"/>
      <c r="Q133" s="248"/>
      <c r="R133" s="236"/>
      <c r="S133" s="236"/>
      <c r="T133" s="331" t="str">
        <f ca="1">IF(B133&lt;=$F$4,TEXT(OFFSET(Input!$H$18,M133,0),"H:MM AM/PM"),"")</f>
        <v/>
      </c>
      <c r="U133" s="248" t="str">
        <f t="shared" ca="1" si="34"/>
        <v/>
      </c>
    </row>
    <row r="134" spans="1:21" ht="17" x14ac:dyDescent="0.2">
      <c r="A134" s="317"/>
      <c r="B134" s="107">
        <v>126</v>
      </c>
      <c r="C134" s="233" t="str">
        <f t="shared" si="35"/>
        <v/>
      </c>
      <c r="D134" s="130" t="str">
        <f>+TCP!HL131</f>
        <v/>
      </c>
      <c r="E134" s="107" t="str">
        <f>+TCP!HM131</f>
        <v/>
      </c>
      <c r="F134" s="237" t="str">
        <f t="shared" ca="1" si="36"/>
        <v/>
      </c>
      <c r="G134" s="33"/>
      <c r="H134" s="33"/>
      <c r="I134" s="33"/>
      <c r="J134" s="33"/>
      <c r="N134" s="239" t="str" cm="1">
        <f t="array" ref="N134">IF(ISNUMBER(D134),INDEX(TCP!$M$6:$GP$190,MIN(D133,D134)+1,MAX(D133,D134)+1),"")</f>
        <v/>
      </c>
      <c r="O134" s="239"/>
      <c r="P134" s="236"/>
      <c r="Q134" s="248"/>
      <c r="R134" s="236"/>
      <c r="S134" s="236"/>
      <c r="T134" s="331" t="str">
        <f ca="1">IF(B134&lt;=$F$4,TEXT(OFFSET(Input!$H$18,M134,0),"H:MM AM/PM"),"")</f>
        <v/>
      </c>
      <c r="U134" s="248" t="str">
        <f t="shared" ca="1" si="34"/>
        <v/>
      </c>
    </row>
    <row r="135" spans="1:21" ht="17" x14ac:dyDescent="0.2">
      <c r="A135" s="317"/>
      <c r="B135" s="107">
        <v>127</v>
      </c>
      <c r="C135" s="233" t="str">
        <f t="shared" si="35"/>
        <v/>
      </c>
      <c r="D135" s="130" t="str">
        <f>+TCP!HL132</f>
        <v/>
      </c>
      <c r="E135" s="107" t="str">
        <f>+TCP!HM132</f>
        <v/>
      </c>
      <c r="F135" s="237" t="str">
        <f t="shared" ca="1" si="36"/>
        <v/>
      </c>
      <c r="G135" s="33"/>
      <c r="H135" s="33"/>
      <c r="I135" s="33"/>
      <c r="J135" s="33"/>
      <c r="N135" s="239" t="str" cm="1">
        <f t="array" ref="N135">IF(ISNUMBER(D135),INDEX(TCP!$M$6:$GP$190,MIN(D134,D135)+1,MAX(D134,D135)+1),"")</f>
        <v/>
      </c>
      <c r="O135" s="239"/>
      <c r="P135" s="236"/>
      <c r="Q135" s="248"/>
      <c r="R135" s="236"/>
      <c r="S135" s="236"/>
      <c r="T135" s="331" t="str">
        <f ca="1">IF(B135&lt;=$F$4,TEXT(OFFSET(Input!$H$18,M135,0),"H:MM AM/PM"),"")</f>
        <v/>
      </c>
      <c r="U135" s="248" t="str">
        <f t="shared" ca="1" si="34"/>
        <v/>
      </c>
    </row>
    <row r="136" spans="1:21" ht="17" x14ac:dyDescent="0.2">
      <c r="A136" s="317"/>
      <c r="B136" s="107">
        <v>128</v>
      </c>
      <c r="C136" s="233" t="str">
        <f t="shared" si="35"/>
        <v/>
      </c>
      <c r="D136" s="130" t="str">
        <f>+TCP!HL133</f>
        <v/>
      </c>
      <c r="E136" s="107" t="str">
        <f>+TCP!HM133</f>
        <v/>
      </c>
      <c r="F136" s="237" t="str">
        <f t="shared" ca="1" si="36"/>
        <v/>
      </c>
      <c r="G136" s="33"/>
      <c r="H136" s="33"/>
      <c r="I136" s="33"/>
      <c r="J136" s="33"/>
      <c r="N136" s="239" t="str" cm="1">
        <f t="array" ref="N136">IF(ISNUMBER(D136),INDEX(TCP!$M$6:$GP$190,MIN(D135,D136)+1,MAX(D135,D136)+1),"")</f>
        <v/>
      </c>
      <c r="O136" s="239"/>
      <c r="P136" s="236"/>
      <c r="Q136" s="248"/>
      <c r="R136" s="236"/>
      <c r="S136" s="236"/>
      <c r="T136" s="331" t="str">
        <f ca="1">IF(B136&lt;=$F$4,TEXT(OFFSET(Input!$H$18,M136,0),"H:MM AM/PM"),"")</f>
        <v/>
      </c>
      <c r="U136" s="248" t="str">
        <f t="shared" ca="1" si="34"/>
        <v/>
      </c>
    </row>
    <row r="137" spans="1:21" ht="17" x14ac:dyDescent="0.2">
      <c r="A137" s="317"/>
      <c r="B137" s="107">
        <v>129</v>
      </c>
      <c r="C137" s="233" t="str">
        <f t="shared" si="35"/>
        <v/>
      </c>
      <c r="D137" s="130" t="str">
        <f>+TCP!HL134</f>
        <v/>
      </c>
      <c r="E137" s="107" t="str">
        <f>+TCP!HM134</f>
        <v/>
      </c>
      <c r="F137" s="237" t="str">
        <f t="shared" ca="1" si="36"/>
        <v/>
      </c>
      <c r="G137" s="33"/>
      <c r="H137" s="33"/>
      <c r="I137" s="33"/>
      <c r="J137" s="33"/>
      <c r="N137" s="239" t="str" cm="1">
        <f t="array" ref="N137">IF(ISNUMBER(D137),INDEX(TCP!$M$6:$GP$190,MIN(D136,D137)+1,MAX(D136,D137)+1),"")</f>
        <v/>
      </c>
      <c r="O137" s="239"/>
      <c r="P137" s="236"/>
      <c r="Q137" s="248"/>
      <c r="R137" s="236"/>
      <c r="S137" s="236"/>
      <c r="T137" s="331" t="str">
        <f ca="1">IF(B137&lt;=$F$4,TEXT(OFFSET(Input!$H$18,M137,0),"H:MM AM/PM"),"")</f>
        <v/>
      </c>
      <c r="U137" s="248" t="str">
        <f t="shared" ref="U137:U193" ca="1" si="37">IF(ISBLANK(T137),"",T137)</f>
        <v/>
      </c>
    </row>
    <row r="138" spans="1:21" ht="17" x14ac:dyDescent="0.2">
      <c r="A138" s="317"/>
      <c r="B138" s="107">
        <v>130</v>
      </c>
      <c r="C138" s="233" t="str">
        <f t="shared" ref="C138:C193" si="38">+IF(B138&lt;=$F$4,
IF(B138&lt;=$H$9,1,
IF(B138&lt;=SUM($H$9:$H$10),2,
IF(B138&lt;=SUM($H$9:$H$11),3,
IF(B138&lt;=SUM($H$9:$H$12),4,
IF(B138&lt;=SUM($H$9:$H$13),5,
IF(B138&lt;=SUM($H$9:$H$14),6,
IF(B138&lt;=SUM($H$9:$H$15),7,
IF(B138&lt;=SUM($H$9:$H$16),8,
IF(B138&lt;=SUM($H$9:$H$17),9,
IF(B138&lt;=SUM($H$9:$H$18),10,IF(B138&lt;=SUM($H$9:$H$19),11, IF(B138&lt;=SUM($H$9:$H$20),12,IF(B138&lt;=SUM($H$9:$H$21),13,
IF(B138&lt;=SUM($H$9:$H$22),14,15)))))))))))))),"")</f>
        <v/>
      </c>
      <c r="D138" s="130" t="str">
        <f>+TCP!HL135</f>
        <v/>
      </c>
      <c r="E138" s="107" t="str">
        <f>+TCP!HM135</f>
        <v/>
      </c>
      <c r="F138" s="237" t="str">
        <f t="shared" ref="F138:F193" ca="1" si="39">IF(B138&lt;=$F$4,OFFSET($A$8,D138,0),"")</f>
        <v/>
      </c>
      <c r="G138" s="33"/>
      <c r="H138" s="33"/>
      <c r="I138" s="33"/>
      <c r="J138" s="33"/>
      <c r="N138" s="239" t="str" cm="1">
        <f t="array" ref="N138">IF(ISNUMBER(D138),INDEX(TCP!$M$6:$GP$190,MIN(D137,D138)+1,MAX(D137,D138)+1),"")</f>
        <v/>
      </c>
      <c r="O138" s="239"/>
      <c r="P138" s="236"/>
      <c r="Q138" s="248"/>
      <c r="R138" s="236"/>
      <c r="S138" s="236"/>
      <c r="T138" s="331" t="str">
        <f ca="1">IF(B138&lt;=$F$4,TEXT(OFFSET(Input!$H$18,M138,0),"H:MM AM/PM"),"")</f>
        <v/>
      </c>
      <c r="U138" s="248" t="str">
        <f t="shared" ca="1" si="37"/>
        <v/>
      </c>
    </row>
    <row r="139" spans="1:21" ht="17" x14ac:dyDescent="0.2">
      <c r="A139" s="317"/>
      <c r="B139" s="107">
        <v>131</v>
      </c>
      <c r="C139" s="233" t="str">
        <f t="shared" si="38"/>
        <v/>
      </c>
      <c r="D139" s="130" t="str">
        <f>+TCP!HL136</f>
        <v/>
      </c>
      <c r="E139" s="107" t="str">
        <f>+TCP!HM136</f>
        <v/>
      </c>
      <c r="F139" s="237" t="str">
        <f t="shared" ca="1" si="39"/>
        <v/>
      </c>
      <c r="G139" s="33"/>
      <c r="H139" s="33"/>
      <c r="I139" s="33"/>
      <c r="J139" s="33"/>
      <c r="N139" s="239" t="str" cm="1">
        <f t="array" ref="N139">IF(ISNUMBER(D139),INDEX(TCP!$M$6:$GP$190,MIN(D138,D139)+1,MAX(D138,D139)+1),"")</f>
        <v/>
      </c>
      <c r="O139" s="239"/>
      <c r="P139" s="236"/>
      <c r="Q139" s="248"/>
      <c r="R139" s="236"/>
      <c r="S139" s="236"/>
      <c r="T139" s="331" t="str">
        <f ca="1">IF(B139&lt;=$F$4,TEXT(OFFSET(Input!$H$18,M139,0),"H:MM AM/PM"),"")</f>
        <v/>
      </c>
      <c r="U139" s="248" t="str">
        <f t="shared" ca="1" si="37"/>
        <v/>
      </c>
    </row>
    <row r="140" spans="1:21" ht="17" x14ac:dyDescent="0.2">
      <c r="A140" s="317"/>
      <c r="B140" s="107">
        <v>132</v>
      </c>
      <c r="C140" s="233" t="str">
        <f t="shared" si="38"/>
        <v/>
      </c>
      <c r="D140" s="130" t="str">
        <f>+TCP!HL137</f>
        <v/>
      </c>
      <c r="E140" s="107" t="str">
        <f>+TCP!HM137</f>
        <v/>
      </c>
      <c r="F140" s="237" t="str">
        <f t="shared" ca="1" si="39"/>
        <v/>
      </c>
      <c r="G140" s="33"/>
      <c r="H140" s="33"/>
      <c r="I140" s="33"/>
      <c r="J140" s="33"/>
      <c r="N140" s="239" t="str" cm="1">
        <f t="array" ref="N140">IF(ISNUMBER(D140),INDEX(TCP!$M$6:$GP$190,MIN(D139,D140)+1,MAX(D139,D140)+1),"")</f>
        <v/>
      </c>
      <c r="O140" s="239"/>
      <c r="P140" s="236"/>
      <c r="Q140" s="248"/>
      <c r="R140" s="236"/>
      <c r="S140" s="236"/>
      <c r="T140" s="331" t="str">
        <f ca="1">IF(B140&lt;=$F$4,TEXT(OFFSET(Input!$H$18,M140,0),"H:MM AM/PM"),"")</f>
        <v/>
      </c>
      <c r="U140" s="248" t="str">
        <f t="shared" ca="1" si="37"/>
        <v/>
      </c>
    </row>
    <row r="141" spans="1:21" ht="17" x14ac:dyDescent="0.2">
      <c r="A141" s="317"/>
      <c r="B141" s="107">
        <v>133</v>
      </c>
      <c r="C141" s="233" t="str">
        <f t="shared" si="38"/>
        <v/>
      </c>
      <c r="D141" s="130" t="str">
        <f>+TCP!HL138</f>
        <v/>
      </c>
      <c r="E141" s="107" t="str">
        <f>+TCP!HM138</f>
        <v/>
      </c>
      <c r="F141" s="237" t="str">
        <f t="shared" ca="1" si="39"/>
        <v/>
      </c>
      <c r="G141" s="33"/>
      <c r="H141" s="33"/>
      <c r="I141" s="33"/>
      <c r="J141" s="33"/>
      <c r="N141" s="239" t="str" cm="1">
        <f t="array" ref="N141">IF(ISNUMBER(D141),INDEX(TCP!$M$6:$GP$190,MIN(D140,D141)+1,MAX(D140,D141)+1),"")</f>
        <v/>
      </c>
      <c r="O141" s="239"/>
      <c r="P141" s="236"/>
      <c r="Q141" s="248"/>
      <c r="R141" s="236"/>
      <c r="S141" s="236"/>
      <c r="T141" s="331" t="str">
        <f ca="1">IF(B141&lt;=$F$4,TEXT(OFFSET(Input!$H$18,M141,0),"H:MM AM/PM"),"")</f>
        <v/>
      </c>
      <c r="U141" s="248" t="str">
        <f t="shared" ca="1" si="37"/>
        <v/>
      </c>
    </row>
    <row r="142" spans="1:21" ht="17" x14ac:dyDescent="0.2">
      <c r="A142" s="317"/>
      <c r="B142" s="107">
        <v>134</v>
      </c>
      <c r="C142" s="233" t="str">
        <f t="shared" si="38"/>
        <v/>
      </c>
      <c r="D142" s="130" t="str">
        <f>+TCP!HL139</f>
        <v/>
      </c>
      <c r="E142" s="107" t="str">
        <f>+TCP!HM139</f>
        <v/>
      </c>
      <c r="F142" s="237" t="str">
        <f t="shared" ca="1" si="39"/>
        <v/>
      </c>
      <c r="G142" s="33"/>
      <c r="H142" s="33"/>
      <c r="I142" s="33"/>
      <c r="J142" s="33"/>
      <c r="N142" s="239" t="str" cm="1">
        <f t="array" ref="N142">IF(ISNUMBER(D142),INDEX(TCP!$M$6:$GP$190,MIN(D141,D142)+1,MAX(D141,D142)+1),"")</f>
        <v/>
      </c>
      <c r="O142" s="239"/>
      <c r="P142" s="236"/>
      <c r="Q142" s="248"/>
      <c r="R142" s="236"/>
      <c r="S142" s="236"/>
      <c r="T142" s="331" t="str">
        <f ca="1">IF(B142&lt;=$F$4,TEXT(OFFSET(Input!$H$18,M142,0),"H:MM AM/PM"),"")</f>
        <v/>
      </c>
      <c r="U142" s="248" t="str">
        <f t="shared" ca="1" si="37"/>
        <v/>
      </c>
    </row>
    <row r="143" spans="1:21" ht="17" x14ac:dyDescent="0.2">
      <c r="A143" s="317"/>
      <c r="B143" s="107">
        <v>135</v>
      </c>
      <c r="C143" s="233" t="str">
        <f t="shared" si="38"/>
        <v/>
      </c>
      <c r="D143" s="130" t="str">
        <f>+TCP!HL140</f>
        <v/>
      </c>
      <c r="E143" s="107" t="str">
        <f>+TCP!HM140</f>
        <v/>
      </c>
      <c r="F143" s="237" t="str">
        <f t="shared" ca="1" si="39"/>
        <v/>
      </c>
      <c r="G143" s="33"/>
      <c r="H143" s="33"/>
      <c r="I143" s="33"/>
      <c r="J143" s="33"/>
      <c r="N143" s="239" t="str" cm="1">
        <f t="array" ref="N143">IF(ISNUMBER(D143),INDEX(TCP!$M$6:$GP$190,MIN(D142,D143)+1,MAX(D142,D143)+1),"")</f>
        <v/>
      </c>
      <c r="O143" s="239"/>
      <c r="P143" s="236"/>
      <c r="Q143" s="248"/>
      <c r="R143" s="236"/>
      <c r="S143" s="236"/>
      <c r="T143" s="331" t="str">
        <f ca="1">IF(B143&lt;=$F$4,TEXT(OFFSET(Input!$H$18,M143,0),"H:MM AM/PM"),"")</f>
        <v/>
      </c>
      <c r="U143" s="248" t="str">
        <f t="shared" ca="1" si="37"/>
        <v/>
      </c>
    </row>
    <row r="144" spans="1:21" ht="17" x14ac:dyDescent="0.2">
      <c r="A144" s="317"/>
      <c r="B144" s="107">
        <v>136</v>
      </c>
      <c r="C144" s="233" t="str">
        <f t="shared" si="38"/>
        <v/>
      </c>
      <c r="D144" s="130" t="str">
        <f>+TCP!HL141</f>
        <v/>
      </c>
      <c r="E144" s="107" t="str">
        <f>+TCP!HM141</f>
        <v/>
      </c>
      <c r="F144" s="237" t="str">
        <f t="shared" ca="1" si="39"/>
        <v/>
      </c>
      <c r="G144" s="33"/>
      <c r="H144" s="33"/>
      <c r="I144" s="33"/>
      <c r="J144" s="33"/>
      <c r="N144" s="239" t="str" cm="1">
        <f t="array" ref="N144">IF(ISNUMBER(D144),INDEX(TCP!$M$6:$GP$190,MIN(D143,D144)+1,MAX(D143,D144)+1),"")</f>
        <v/>
      </c>
      <c r="O144" s="239"/>
      <c r="P144" s="236"/>
      <c r="Q144" s="248"/>
      <c r="R144" s="236"/>
      <c r="S144" s="236"/>
      <c r="T144" s="331" t="str">
        <f ca="1">IF(B144&lt;=$F$4,TEXT(OFFSET(Input!$H$18,M144,0),"H:MM AM/PM"),"")</f>
        <v/>
      </c>
      <c r="U144" s="248" t="str">
        <f t="shared" ca="1" si="37"/>
        <v/>
      </c>
    </row>
    <row r="145" spans="1:21" ht="17" x14ac:dyDescent="0.2">
      <c r="A145" s="317"/>
      <c r="B145" s="107">
        <v>137</v>
      </c>
      <c r="C145" s="233" t="str">
        <f t="shared" si="38"/>
        <v/>
      </c>
      <c r="D145" s="130" t="str">
        <f>+TCP!HL142</f>
        <v/>
      </c>
      <c r="E145" s="107" t="str">
        <f>+TCP!HM142</f>
        <v/>
      </c>
      <c r="F145" s="237" t="str">
        <f t="shared" ca="1" si="39"/>
        <v/>
      </c>
      <c r="G145" s="33"/>
      <c r="H145" s="33"/>
      <c r="I145" s="33"/>
      <c r="J145" s="33"/>
      <c r="N145" s="239" t="str" cm="1">
        <f t="array" ref="N145">IF(ISNUMBER(D145),INDEX(TCP!$M$6:$GP$190,MIN(D144,D145)+1,MAX(D144,D145)+1),"")</f>
        <v/>
      </c>
      <c r="O145" s="239"/>
      <c r="P145" s="236"/>
      <c r="Q145" s="248"/>
      <c r="R145" s="236"/>
      <c r="S145" s="236"/>
      <c r="T145" s="331" t="str">
        <f ca="1">IF(B145&lt;=$F$4,TEXT(OFFSET(Input!$H$18,M145,0),"H:MM AM/PM"),"")</f>
        <v/>
      </c>
      <c r="U145" s="248" t="str">
        <f t="shared" ca="1" si="37"/>
        <v/>
      </c>
    </row>
    <row r="146" spans="1:21" ht="17" x14ac:dyDescent="0.2">
      <c r="A146" s="317"/>
      <c r="B146" s="107">
        <v>138</v>
      </c>
      <c r="C146" s="233" t="str">
        <f t="shared" si="38"/>
        <v/>
      </c>
      <c r="D146" s="130" t="str">
        <f>+TCP!HL143</f>
        <v/>
      </c>
      <c r="E146" s="107" t="str">
        <f>+TCP!HM143</f>
        <v/>
      </c>
      <c r="F146" s="237" t="str">
        <f t="shared" ca="1" si="39"/>
        <v/>
      </c>
      <c r="G146" s="33"/>
      <c r="H146" s="33"/>
      <c r="I146" s="33"/>
      <c r="J146" s="33"/>
      <c r="N146" s="239" t="str" cm="1">
        <f t="array" ref="N146">IF(ISNUMBER(D146),INDEX(TCP!$M$6:$GP$190,MIN(D145,D146)+1,MAX(D145,D146)+1),"")</f>
        <v/>
      </c>
      <c r="O146" s="239"/>
      <c r="P146" s="236"/>
      <c r="Q146" s="248"/>
      <c r="R146" s="236"/>
      <c r="S146" s="236"/>
      <c r="T146" s="331" t="str">
        <f ca="1">IF(B146&lt;=$F$4,TEXT(OFFSET(Input!$H$18,M146,0),"H:MM AM/PM"),"")</f>
        <v/>
      </c>
      <c r="U146" s="248" t="str">
        <f t="shared" ca="1" si="37"/>
        <v/>
      </c>
    </row>
    <row r="147" spans="1:21" ht="17" x14ac:dyDescent="0.2">
      <c r="A147" s="317"/>
      <c r="B147" s="107">
        <v>139</v>
      </c>
      <c r="C147" s="233" t="str">
        <f t="shared" si="38"/>
        <v/>
      </c>
      <c r="D147" s="130" t="str">
        <f>+TCP!HL144</f>
        <v/>
      </c>
      <c r="E147" s="107" t="str">
        <f>+TCP!HM144</f>
        <v/>
      </c>
      <c r="F147" s="237" t="str">
        <f t="shared" ca="1" si="39"/>
        <v/>
      </c>
      <c r="G147" s="33"/>
      <c r="H147" s="33"/>
      <c r="I147" s="33"/>
      <c r="J147" s="33"/>
      <c r="N147" s="239" t="str" cm="1">
        <f t="array" ref="N147">IF(ISNUMBER(D147),INDEX(TCP!$M$6:$GP$190,MIN(D146,D147)+1,MAX(D146,D147)+1),"")</f>
        <v/>
      </c>
      <c r="O147" s="239"/>
      <c r="P147" s="236"/>
      <c r="Q147" s="248"/>
      <c r="R147" s="236"/>
      <c r="S147" s="236"/>
      <c r="T147" s="331" t="str">
        <f ca="1">IF(B147&lt;=$F$4,TEXT(OFFSET(Input!$H$18,M147,0),"H:MM AM/PM"),"")</f>
        <v/>
      </c>
      <c r="U147" s="248" t="str">
        <f t="shared" ca="1" si="37"/>
        <v/>
      </c>
    </row>
    <row r="148" spans="1:21" ht="17" x14ac:dyDescent="0.2">
      <c r="A148" s="317"/>
      <c r="B148" s="107">
        <v>140</v>
      </c>
      <c r="C148" s="233" t="str">
        <f t="shared" si="38"/>
        <v/>
      </c>
      <c r="D148" s="130" t="str">
        <f>+TCP!HL145</f>
        <v/>
      </c>
      <c r="E148" s="107" t="str">
        <f>+TCP!HM145</f>
        <v/>
      </c>
      <c r="F148" s="237" t="str">
        <f t="shared" ca="1" si="39"/>
        <v/>
      </c>
      <c r="G148" s="33"/>
      <c r="H148" s="33"/>
      <c r="I148" s="33"/>
      <c r="J148" s="33"/>
      <c r="N148" s="239" t="str" cm="1">
        <f t="array" ref="N148">IF(ISNUMBER(D148),INDEX(TCP!$M$6:$GP$190,MIN(D147,D148)+1,MAX(D147,D148)+1),"")</f>
        <v/>
      </c>
      <c r="O148" s="239"/>
      <c r="P148" s="236"/>
      <c r="Q148" s="248"/>
      <c r="R148" s="236"/>
      <c r="S148" s="236"/>
      <c r="T148" s="331" t="str">
        <f ca="1">IF(B148&lt;=$F$4,TEXT(OFFSET(Input!$H$18,M148,0),"H:MM AM/PM"),"")</f>
        <v/>
      </c>
      <c r="U148" s="248" t="str">
        <f t="shared" ca="1" si="37"/>
        <v/>
      </c>
    </row>
    <row r="149" spans="1:21" ht="17" x14ac:dyDescent="0.2">
      <c r="A149" s="317"/>
      <c r="B149" s="107">
        <v>141</v>
      </c>
      <c r="C149" s="233" t="str">
        <f t="shared" si="38"/>
        <v/>
      </c>
      <c r="D149" s="130" t="str">
        <f>+TCP!HL146</f>
        <v/>
      </c>
      <c r="E149" s="107" t="str">
        <f>+TCP!HM146</f>
        <v/>
      </c>
      <c r="F149" s="237" t="str">
        <f t="shared" ca="1" si="39"/>
        <v/>
      </c>
      <c r="G149" s="33"/>
      <c r="H149" s="33"/>
      <c r="I149" s="33"/>
      <c r="J149" s="33"/>
      <c r="N149" s="239" t="str" cm="1">
        <f t="array" ref="N149">IF(ISNUMBER(D149),INDEX(TCP!$M$6:$GP$190,MIN(D148,D149)+1,MAX(D148,D149)+1),"")</f>
        <v/>
      </c>
      <c r="O149" s="239"/>
      <c r="P149" s="236"/>
      <c r="Q149" s="248"/>
      <c r="R149" s="236"/>
      <c r="S149" s="236"/>
      <c r="T149" s="331" t="str">
        <f ca="1">IF(B149&lt;=$F$4,TEXT(OFFSET(Input!$H$18,M149,0),"H:MM AM/PM"),"")</f>
        <v/>
      </c>
      <c r="U149" s="248" t="str">
        <f t="shared" ca="1" si="37"/>
        <v/>
      </c>
    </row>
    <row r="150" spans="1:21" ht="17" x14ac:dyDescent="0.2">
      <c r="A150" s="317"/>
      <c r="B150" s="107">
        <v>142</v>
      </c>
      <c r="C150" s="233" t="str">
        <f t="shared" si="38"/>
        <v/>
      </c>
      <c r="D150" s="130" t="str">
        <f>+TCP!HL147</f>
        <v/>
      </c>
      <c r="E150" s="107" t="str">
        <f>+TCP!HM147</f>
        <v/>
      </c>
      <c r="F150" s="237" t="str">
        <f t="shared" ca="1" si="39"/>
        <v/>
      </c>
      <c r="G150" s="33"/>
      <c r="H150" s="33"/>
      <c r="I150" s="33"/>
      <c r="J150" s="33"/>
      <c r="N150" s="239" t="str" cm="1">
        <f t="array" ref="N150">IF(ISNUMBER(D150),INDEX(TCP!$M$6:$GP$190,MIN(D149,D150)+1,MAX(D149,D150)+1),"")</f>
        <v/>
      </c>
      <c r="O150" s="239"/>
      <c r="P150" s="236"/>
      <c r="Q150" s="248"/>
      <c r="R150" s="236"/>
      <c r="S150" s="236"/>
      <c r="T150" s="331" t="str">
        <f ca="1">IF(B150&lt;=$F$4,TEXT(OFFSET(Input!$H$18,M150,0),"H:MM AM/PM"),"")</f>
        <v/>
      </c>
      <c r="U150" s="248" t="str">
        <f t="shared" ca="1" si="37"/>
        <v/>
      </c>
    </row>
    <row r="151" spans="1:21" ht="17" x14ac:dyDescent="0.2">
      <c r="A151" s="317"/>
      <c r="B151" s="107">
        <v>143</v>
      </c>
      <c r="C151" s="233" t="str">
        <f t="shared" si="38"/>
        <v/>
      </c>
      <c r="D151" s="130" t="str">
        <f>+TCP!HL148</f>
        <v/>
      </c>
      <c r="E151" s="107" t="str">
        <f>+TCP!HM148</f>
        <v/>
      </c>
      <c r="F151" s="237" t="str">
        <f t="shared" ca="1" si="39"/>
        <v/>
      </c>
      <c r="G151" s="33"/>
      <c r="H151" s="33"/>
      <c r="I151" s="33"/>
      <c r="J151" s="33"/>
      <c r="N151" s="239" t="str" cm="1">
        <f t="array" ref="N151">IF(ISNUMBER(D151),INDEX(TCP!$M$6:$GP$190,MIN(D150,D151)+1,MAX(D150,D151)+1),"")</f>
        <v/>
      </c>
      <c r="O151" s="239"/>
      <c r="P151" s="236"/>
      <c r="Q151" s="248"/>
      <c r="R151" s="236"/>
      <c r="S151" s="236"/>
      <c r="T151" s="331" t="str">
        <f ca="1">IF(B151&lt;=$F$4,TEXT(OFFSET(Input!$H$18,M151,0),"H:MM AM/PM"),"")</f>
        <v/>
      </c>
      <c r="U151" s="248" t="str">
        <f t="shared" ca="1" si="37"/>
        <v/>
      </c>
    </row>
    <row r="152" spans="1:21" ht="17" x14ac:dyDescent="0.2">
      <c r="A152" s="317"/>
      <c r="B152" s="107">
        <v>144</v>
      </c>
      <c r="C152" s="233" t="str">
        <f t="shared" si="38"/>
        <v/>
      </c>
      <c r="D152" s="130" t="str">
        <f>+TCP!HL149</f>
        <v/>
      </c>
      <c r="E152" s="107" t="str">
        <f>+TCP!HM149</f>
        <v/>
      </c>
      <c r="F152" s="237" t="str">
        <f t="shared" ca="1" si="39"/>
        <v/>
      </c>
      <c r="G152" s="33"/>
      <c r="H152" s="33"/>
      <c r="I152" s="33"/>
      <c r="J152" s="33"/>
      <c r="N152" s="239" t="str" cm="1">
        <f t="array" ref="N152">IF(ISNUMBER(D152),INDEX(TCP!$M$6:$GP$190,MIN(D151,D152)+1,MAX(D151,D152)+1),"")</f>
        <v/>
      </c>
      <c r="O152" s="239"/>
      <c r="P152" s="236"/>
      <c r="Q152" s="248"/>
      <c r="R152" s="236"/>
      <c r="S152" s="236"/>
      <c r="T152" s="331" t="str">
        <f ca="1">IF(B152&lt;=$F$4,TEXT(OFFSET(Input!$H$18,M152,0),"H:MM AM/PM"),"")</f>
        <v/>
      </c>
      <c r="U152" s="248" t="str">
        <f t="shared" ca="1" si="37"/>
        <v/>
      </c>
    </row>
    <row r="153" spans="1:21" ht="17" x14ac:dyDescent="0.2">
      <c r="A153" s="317"/>
      <c r="B153" s="107">
        <v>145</v>
      </c>
      <c r="C153" s="233" t="str">
        <f t="shared" si="38"/>
        <v/>
      </c>
      <c r="D153" s="130" t="str">
        <f>+TCP!HL150</f>
        <v/>
      </c>
      <c r="E153" s="107" t="str">
        <f>+TCP!HM150</f>
        <v/>
      </c>
      <c r="F153" s="237" t="str">
        <f t="shared" ca="1" si="39"/>
        <v/>
      </c>
      <c r="G153" s="33"/>
      <c r="H153" s="33"/>
      <c r="I153" s="33"/>
      <c r="J153" s="33"/>
      <c r="N153" s="239" t="str" cm="1">
        <f t="array" ref="N153">IF(ISNUMBER(D153),INDEX(TCP!$M$6:$GP$190,MIN(D152,D153)+1,MAX(D152,D153)+1),"")</f>
        <v/>
      </c>
      <c r="O153" s="239"/>
      <c r="P153" s="236"/>
      <c r="Q153" s="248"/>
      <c r="R153" s="236"/>
      <c r="S153" s="236"/>
      <c r="T153" s="331" t="str">
        <f ca="1">IF(B153&lt;=$F$4,TEXT(OFFSET(Input!$H$18,M153,0),"H:MM AM/PM"),"")</f>
        <v/>
      </c>
      <c r="U153" s="248" t="str">
        <f t="shared" ca="1" si="37"/>
        <v/>
      </c>
    </row>
    <row r="154" spans="1:21" ht="17" x14ac:dyDescent="0.2">
      <c r="A154" s="317"/>
      <c r="B154" s="107">
        <v>146</v>
      </c>
      <c r="C154" s="233" t="str">
        <f t="shared" si="38"/>
        <v/>
      </c>
      <c r="D154" s="130" t="str">
        <f>+TCP!HL151</f>
        <v/>
      </c>
      <c r="E154" s="107" t="str">
        <f>+TCP!HM151</f>
        <v/>
      </c>
      <c r="F154" s="237" t="str">
        <f t="shared" ca="1" si="39"/>
        <v/>
      </c>
      <c r="G154" s="33"/>
      <c r="H154" s="33"/>
      <c r="I154" s="33"/>
      <c r="J154" s="33"/>
      <c r="N154" s="239" t="str" cm="1">
        <f t="array" ref="N154">IF(ISNUMBER(D154),INDEX(TCP!$M$6:$GP$190,MIN(D153,D154)+1,MAX(D153,D154)+1),"")</f>
        <v/>
      </c>
      <c r="O154" s="239"/>
      <c r="P154" s="236"/>
      <c r="Q154" s="248"/>
      <c r="R154" s="236"/>
      <c r="S154" s="236"/>
      <c r="T154" s="331" t="str">
        <f ca="1">IF(B154&lt;=$F$4,TEXT(OFFSET(Input!$H$18,M154,0),"H:MM AM/PM"),"")</f>
        <v/>
      </c>
      <c r="U154" s="248" t="str">
        <f t="shared" ca="1" si="37"/>
        <v/>
      </c>
    </row>
    <row r="155" spans="1:21" ht="17" x14ac:dyDescent="0.2">
      <c r="A155" s="317"/>
      <c r="B155" s="107">
        <v>147</v>
      </c>
      <c r="C155" s="233" t="str">
        <f t="shared" si="38"/>
        <v/>
      </c>
      <c r="D155" s="130" t="str">
        <f>+TCP!HL152</f>
        <v/>
      </c>
      <c r="E155" s="107" t="str">
        <f>+TCP!HM152</f>
        <v/>
      </c>
      <c r="F155" s="237" t="str">
        <f t="shared" ca="1" si="39"/>
        <v/>
      </c>
      <c r="G155" s="33"/>
      <c r="H155" s="33"/>
      <c r="I155" s="33"/>
      <c r="J155" s="33"/>
      <c r="N155" s="239" t="str" cm="1">
        <f t="array" ref="N155">IF(ISNUMBER(D155),INDEX(TCP!$M$6:$GP$190,MIN(D154,D155)+1,MAX(D154,D155)+1),"")</f>
        <v/>
      </c>
      <c r="O155" s="239"/>
      <c r="P155" s="236"/>
      <c r="Q155" s="248"/>
      <c r="R155" s="236"/>
      <c r="S155" s="236"/>
      <c r="T155" s="331" t="str">
        <f ca="1">IF(B155&lt;=$F$4,TEXT(OFFSET(Input!$H$18,M155,0),"H:MM AM/PM"),"")</f>
        <v/>
      </c>
      <c r="U155" s="248" t="str">
        <f t="shared" ca="1" si="37"/>
        <v/>
      </c>
    </row>
    <row r="156" spans="1:21" ht="17" x14ac:dyDescent="0.2">
      <c r="A156" s="317"/>
      <c r="B156" s="107">
        <v>148</v>
      </c>
      <c r="C156" s="233" t="str">
        <f t="shared" si="38"/>
        <v/>
      </c>
      <c r="D156" s="130" t="str">
        <f>+TCP!HL153</f>
        <v/>
      </c>
      <c r="E156" s="107" t="str">
        <f>+TCP!HM153</f>
        <v/>
      </c>
      <c r="F156" s="237" t="str">
        <f t="shared" ca="1" si="39"/>
        <v/>
      </c>
      <c r="G156" s="33"/>
      <c r="H156" s="33"/>
      <c r="I156" s="33"/>
      <c r="J156" s="33"/>
      <c r="N156" s="239" t="str" cm="1">
        <f t="array" ref="N156">IF(ISNUMBER(D156),INDEX(TCP!$M$6:$GP$190,MIN(D155,D156)+1,MAX(D155,D156)+1),"")</f>
        <v/>
      </c>
      <c r="O156" s="239"/>
      <c r="P156" s="236"/>
      <c r="Q156" s="248"/>
      <c r="R156" s="236"/>
      <c r="S156" s="236"/>
      <c r="T156" s="331" t="str">
        <f ca="1">IF(B156&lt;=$F$4,TEXT(OFFSET(Input!$H$18,M156,0),"H:MM AM/PM"),"")</f>
        <v/>
      </c>
      <c r="U156" s="248" t="str">
        <f t="shared" ca="1" si="37"/>
        <v/>
      </c>
    </row>
    <row r="157" spans="1:21" ht="17" x14ac:dyDescent="0.2">
      <c r="A157" s="317"/>
      <c r="B157" s="107">
        <v>149</v>
      </c>
      <c r="C157" s="233" t="str">
        <f t="shared" si="38"/>
        <v/>
      </c>
      <c r="D157" s="130" t="str">
        <f>+TCP!HL154</f>
        <v/>
      </c>
      <c r="E157" s="107" t="str">
        <f>+TCP!HM154</f>
        <v/>
      </c>
      <c r="F157" s="237" t="str">
        <f t="shared" ca="1" si="39"/>
        <v/>
      </c>
      <c r="G157" s="33"/>
      <c r="H157" s="33"/>
      <c r="I157" s="33"/>
      <c r="J157" s="33"/>
      <c r="N157" s="239" t="str" cm="1">
        <f t="array" ref="N157">IF(ISNUMBER(D157),INDEX(TCP!$M$6:$GP$190,MIN(D156,D157)+1,MAX(D156,D157)+1),"")</f>
        <v/>
      </c>
      <c r="O157" s="239"/>
      <c r="P157" s="236"/>
      <c r="Q157" s="248"/>
      <c r="R157" s="236"/>
      <c r="S157" s="236"/>
      <c r="T157" s="331" t="str">
        <f ca="1">IF(B157&lt;=$F$4,TEXT(OFFSET(Input!$H$18,M157,0),"H:MM AM/PM"),"")</f>
        <v/>
      </c>
      <c r="U157" s="248" t="str">
        <f t="shared" ca="1" si="37"/>
        <v/>
      </c>
    </row>
    <row r="158" spans="1:21" ht="17" x14ac:dyDescent="0.2">
      <c r="A158" s="317"/>
      <c r="B158" s="107">
        <v>150</v>
      </c>
      <c r="C158" s="233" t="str">
        <f t="shared" si="38"/>
        <v/>
      </c>
      <c r="D158" s="130" t="str">
        <f>+TCP!HL155</f>
        <v/>
      </c>
      <c r="E158" s="107" t="str">
        <f>+TCP!HM155</f>
        <v/>
      </c>
      <c r="F158" s="237" t="str">
        <f t="shared" ca="1" si="39"/>
        <v/>
      </c>
      <c r="G158" s="33"/>
      <c r="H158" s="33"/>
      <c r="I158" s="33"/>
      <c r="J158" s="33"/>
      <c r="N158" s="239" t="str" cm="1">
        <f t="array" ref="N158">IF(ISNUMBER(D158),INDEX(TCP!$M$6:$GP$190,MIN(D157,D158)+1,MAX(D157,D158)+1),"")</f>
        <v/>
      </c>
      <c r="O158" s="239"/>
      <c r="P158" s="236"/>
      <c r="Q158" s="248"/>
      <c r="R158" s="236"/>
      <c r="S158" s="236"/>
      <c r="T158" s="331" t="str">
        <f ca="1">IF(B158&lt;=$F$4,TEXT(OFFSET(Input!$H$18,M158,0),"H:MM AM/PM"),"")</f>
        <v/>
      </c>
      <c r="U158" s="248" t="str">
        <f t="shared" ca="1" si="37"/>
        <v/>
      </c>
    </row>
    <row r="159" spans="1:21" ht="17" x14ac:dyDescent="0.2">
      <c r="A159" s="317"/>
      <c r="B159" s="107">
        <v>151</v>
      </c>
      <c r="C159" s="233" t="str">
        <f t="shared" si="38"/>
        <v/>
      </c>
      <c r="D159" s="130" t="str">
        <f>+TCP!HL156</f>
        <v/>
      </c>
      <c r="E159" s="107" t="str">
        <f>+TCP!HM156</f>
        <v/>
      </c>
      <c r="F159" s="237" t="str">
        <f t="shared" ca="1" si="39"/>
        <v/>
      </c>
      <c r="G159" s="33"/>
      <c r="H159" s="33"/>
      <c r="I159" s="33"/>
      <c r="J159" s="33"/>
      <c r="N159" s="239" t="str" cm="1">
        <f t="array" ref="N159">IF(ISNUMBER(D159),INDEX(TCP!$M$6:$GP$190,MIN(D158,D159)+1,MAX(D158,D159)+1),"")</f>
        <v/>
      </c>
      <c r="O159" s="239"/>
      <c r="P159" s="236"/>
      <c r="Q159" s="248"/>
      <c r="R159" s="236"/>
      <c r="S159" s="236"/>
      <c r="T159" s="331" t="str">
        <f ca="1">IF(B159&lt;=$F$4,TEXT(OFFSET(Input!$H$18,M159,0),"H:MM AM/PM"),"")</f>
        <v/>
      </c>
      <c r="U159" s="248" t="str">
        <f t="shared" ca="1" si="37"/>
        <v/>
      </c>
    </row>
    <row r="160" spans="1:21" ht="17" x14ac:dyDescent="0.2">
      <c r="A160" s="317"/>
      <c r="B160" s="107">
        <v>152</v>
      </c>
      <c r="C160" s="233" t="str">
        <f t="shared" si="38"/>
        <v/>
      </c>
      <c r="D160" s="130" t="str">
        <f>+TCP!HL157</f>
        <v/>
      </c>
      <c r="E160" s="107" t="str">
        <f>+TCP!HM157</f>
        <v/>
      </c>
      <c r="F160" s="237" t="str">
        <f t="shared" ca="1" si="39"/>
        <v/>
      </c>
      <c r="G160" s="33"/>
      <c r="H160" s="33"/>
      <c r="I160" s="33"/>
      <c r="J160" s="33"/>
      <c r="N160" s="239" t="str" cm="1">
        <f t="array" ref="N160">IF(ISNUMBER(D160),INDEX(TCP!$M$6:$GP$190,MIN(D159,D160)+1,MAX(D159,D160)+1),"")</f>
        <v/>
      </c>
      <c r="O160" s="239"/>
      <c r="P160" s="236"/>
      <c r="Q160" s="248"/>
      <c r="R160" s="236"/>
      <c r="S160" s="236"/>
      <c r="T160" s="331" t="str">
        <f ca="1">IF(B160&lt;=$F$4,TEXT(OFFSET(Input!$H$18,M160,0),"H:MM AM/PM"),"")</f>
        <v/>
      </c>
      <c r="U160" s="248" t="str">
        <f t="shared" ca="1" si="37"/>
        <v/>
      </c>
    </row>
    <row r="161" spans="1:21" ht="17" x14ac:dyDescent="0.2">
      <c r="A161" s="317"/>
      <c r="B161" s="107">
        <v>153</v>
      </c>
      <c r="C161" s="233" t="str">
        <f t="shared" si="38"/>
        <v/>
      </c>
      <c r="D161" s="130" t="str">
        <f>+TCP!HL158</f>
        <v/>
      </c>
      <c r="E161" s="107" t="str">
        <f>+TCP!HM158</f>
        <v/>
      </c>
      <c r="F161" s="237" t="str">
        <f t="shared" ca="1" si="39"/>
        <v/>
      </c>
      <c r="G161" s="33"/>
      <c r="H161" s="33"/>
      <c r="I161" s="33"/>
      <c r="J161" s="33"/>
      <c r="N161" s="239" t="str" cm="1">
        <f t="array" ref="N161">IF(ISNUMBER(D161),INDEX(TCP!$M$6:$GP$190,MIN(D160,D161)+1,MAX(D160,D161)+1),"")</f>
        <v/>
      </c>
      <c r="O161" s="239"/>
      <c r="P161" s="236"/>
      <c r="Q161" s="248"/>
      <c r="R161" s="236"/>
      <c r="S161" s="236"/>
      <c r="T161" s="331" t="str">
        <f ca="1">IF(B161&lt;=$F$4,TEXT(OFFSET(Input!$H$18,M161,0),"H:MM AM/PM"),"")</f>
        <v/>
      </c>
      <c r="U161" s="248" t="str">
        <f t="shared" ca="1" si="37"/>
        <v/>
      </c>
    </row>
    <row r="162" spans="1:21" ht="17" x14ac:dyDescent="0.2">
      <c r="A162" s="317"/>
      <c r="B162" s="107">
        <v>154</v>
      </c>
      <c r="C162" s="233" t="str">
        <f t="shared" si="38"/>
        <v/>
      </c>
      <c r="D162" s="130" t="str">
        <f>+TCP!HL159</f>
        <v/>
      </c>
      <c r="E162" s="107" t="str">
        <f>+TCP!HM159</f>
        <v/>
      </c>
      <c r="F162" s="237" t="str">
        <f t="shared" ca="1" si="39"/>
        <v/>
      </c>
      <c r="G162" s="33"/>
      <c r="H162" s="33"/>
      <c r="I162" s="33"/>
      <c r="J162" s="33"/>
      <c r="N162" s="239" t="str" cm="1">
        <f t="array" ref="N162">IF(ISNUMBER(D162),INDEX(TCP!$M$6:$GP$190,MIN(D161,D162)+1,MAX(D161,D162)+1),"")</f>
        <v/>
      </c>
      <c r="O162" s="239"/>
      <c r="P162" s="236"/>
      <c r="Q162" s="248"/>
      <c r="R162" s="236"/>
      <c r="S162" s="236"/>
      <c r="T162" s="331" t="str">
        <f ca="1">IF(B162&lt;=$F$4,TEXT(OFFSET(Input!$H$18,M162,0),"H:MM AM/PM"),"")</f>
        <v/>
      </c>
      <c r="U162" s="248" t="str">
        <f t="shared" ca="1" si="37"/>
        <v/>
      </c>
    </row>
    <row r="163" spans="1:21" ht="17" x14ac:dyDescent="0.2">
      <c r="A163" s="317"/>
      <c r="B163" s="107">
        <v>155</v>
      </c>
      <c r="C163" s="233" t="str">
        <f t="shared" si="38"/>
        <v/>
      </c>
      <c r="D163" s="130" t="str">
        <f>+TCP!HL160</f>
        <v/>
      </c>
      <c r="E163" s="107" t="str">
        <f>+TCP!HM160</f>
        <v/>
      </c>
      <c r="F163" s="237" t="str">
        <f t="shared" ca="1" si="39"/>
        <v/>
      </c>
      <c r="G163" s="33"/>
      <c r="H163" s="33"/>
      <c r="I163" s="33"/>
      <c r="J163" s="33"/>
      <c r="N163" s="239" t="str" cm="1">
        <f t="array" ref="N163">IF(ISNUMBER(D163),INDEX(TCP!$M$6:$GP$190,MIN(D162,D163)+1,MAX(D162,D163)+1),"")</f>
        <v/>
      </c>
      <c r="O163" s="239"/>
      <c r="P163" s="236"/>
      <c r="Q163" s="248"/>
      <c r="R163" s="236"/>
      <c r="S163" s="236"/>
      <c r="T163" s="331" t="str">
        <f ca="1">IF(B163&lt;=$F$4,TEXT(OFFSET(Input!$H$18,M163,0),"H:MM AM/PM"),"")</f>
        <v/>
      </c>
      <c r="U163" s="248" t="str">
        <f t="shared" ca="1" si="37"/>
        <v/>
      </c>
    </row>
    <row r="164" spans="1:21" ht="17" x14ac:dyDescent="0.2">
      <c r="A164" s="317"/>
      <c r="B164" s="107">
        <v>156</v>
      </c>
      <c r="C164" s="233" t="str">
        <f t="shared" si="38"/>
        <v/>
      </c>
      <c r="D164" s="130" t="str">
        <f>+TCP!HL161</f>
        <v/>
      </c>
      <c r="E164" s="107" t="str">
        <f>+TCP!HM161</f>
        <v/>
      </c>
      <c r="F164" s="237" t="str">
        <f t="shared" ca="1" si="39"/>
        <v/>
      </c>
      <c r="G164" s="33"/>
      <c r="H164" s="33"/>
      <c r="I164" s="33"/>
      <c r="J164" s="33"/>
      <c r="N164" s="239" t="str" cm="1">
        <f t="array" ref="N164">IF(ISNUMBER(D164),INDEX(TCP!$M$6:$GP$190,MIN(D163,D164)+1,MAX(D163,D164)+1),"")</f>
        <v/>
      </c>
      <c r="O164" s="239"/>
      <c r="P164" s="236"/>
      <c r="Q164" s="248"/>
      <c r="R164" s="236"/>
      <c r="S164" s="236"/>
      <c r="T164" s="331" t="str">
        <f ca="1">IF(B164&lt;=$F$4,TEXT(OFFSET(Input!$H$18,M164,0),"H:MM AM/PM"),"")</f>
        <v/>
      </c>
      <c r="U164" s="248" t="str">
        <f t="shared" ca="1" si="37"/>
        <v/>
      </c>
    </row>
    <row r="165" spans="1:21" ht="17" x14ac:dyDescent="0.2">
      <c r="A165" s="317"/>
      <c r="B165" s="107">
        <v>157</v>
      </c>
      <c r="C165" s="233" t="str">
        <f t="shared" si="38"/>
        <v/>
      </c>
      <c r="D165" s="130" t="str">
        <f>+TCP!HL162</f>
        <v/>
      </c>
      <c r="E165" s="107" t="str">
        <f>+TCP!HM162</f>
        <v/>
      </c>
      <c r="F165" s="237" t="str">
        <f t="shared" ca="1" si="39"/>
        <v/>
      </c>
      <c r="G165" s="33"/>
      <c r="H165" s="33"/>
      <c r="I165" s="33"/>
      <c r="J165" s="33"/>
      <c r="N165" s="239" t="str" cm="1">
        <f t="array" ref="N165">IF(ISNUMBER(D165),INDEX(TCP!$M$6:$GP$190,MIN(D164,D165)+1,MAX(D164,D165)+1),"")</f>
        <v/>
      </c>
      <c r="O165" s="239"/>
      <c r="P165" s="236"/>
      <c r="Q165" s="248"/>
      <c r="R165" s="236"/>
      <c r="S165" s="236"/>
      <c r="T165" s="331" t="str">
        <f ca="1">IF(B165&lt;=$F$4,TEXT(OFFSET(Input!$H$18,M165,0),"H:MM AM/PM"),"")</f>
        <v/>
      </c>
      <c r="U165" s="248" t="str">
        <f t="shared" ca="1" si="37"/>
        <v/>
      </c>
    </row>
    <row r="166" spans="1:21" ht="17" x14ac:dyDescent="0.2">
      <c r="A166" s="317"/>
      <c r="B166" s="107">
        <v>158</v>
      </c>
      <c r="C166" s="233" t="str">
        <f t="shared" si="38"/>
        <v/>
      </c>
      <c r="D166" s="130" t="str">
        <f>+TCP!HL163</f>
        <v/>
      </c>
      <c r="E166" s="107" t="str">
        <f>+TCP!HM163</f>
        <v/>
      </c>
      <c r="F166" s="237" t="str">
        <f t="shared" ca="1" si="39"/>
        <v/>
      </c>
      <c r="G166" s="33"/>
      <c r="H166" s="33"/>
      <c r="I166" s="33"/>
      <c r="J166" s="33"/>
      <c r="N166" s="239" t="str" cm="1">
        <f t="array" ref="N166">IF(ISNUMBER(D166),INDEX(TCP!$M$6:$GP$190,MIN(D165,D166)+1,MAX(D165,D166)+1),"")</f>
        <v/>
      </c>
      <c r="O166" s="239"/>
      <c r="P166" s="236"/>
      <c r="Q166" s="248"/>
      <c r="R166" s="236"/>
      <c r="S166" s="236"/>
      <c r="T166" s="331" t="str">
        <f ca="1">IF(B166&lt;=$F$4,TEXT(OFFSET(Input!$H$18,M166,0),"H:MM AM/PM"),"")</f>
        <v/>
      </c>
      <c r="U166" s="248" t="str">
        <f t="shared" ca="1" si="37"/>
        <v/>
      </c>
    </row>
    <row r="167" spans="1:21" ht="17" x14ac:dyDescent="0.2">
      <c r="A167" s="317"/>
      <c r="B167" s="107">
        <v>159</v>
      </c>
      <c r="C167" s="233" t="str">
        <f t="shared" si="38"/>
        <v/>
      </c>
      <c r="D167" s="130" t="str">
        <f>+TCP!HL164</f>
        <v/>
      </c>
      <c r="E167" s="107" t="str">
        <f>+TCP!HM164</f>
        <v/>
      </c>
      <c r="F167" s="237" t="str">
        <f t="shared" ca="1" si="39"/>
        <v/>
      </c>
      <c r="G167" s="33"/>
      <c r="H167" s="33"/>
      <c r="I167" s="33"/>
      <c r="J167" s="33"/>
      <c r="N167" s="239" t="str" cm="1">
        <f t="array" ref="N167">IF(ISNUMBER(D167),INDEX(TCP!$M$6:$GP$190,MIN(D166,D167)+1,MAX(D166,D167)+1),"")</f>
        <v/>
      </c>
      <c r="O167" s="239"/>
      <c r="P167" s="236"/>
      <c r="Q167" s="248"/>
      <c r="R167" s="236"/>
      <c r="S167" s="236"/>
      <c r="T167" s="331" t="str">
        <f ca="1">IF(B167&lt;=$F$4,TEXT(OFFSET(Input!$H$18,M167,0),"H:MM AM/PM"),"")</f>
        <v/>
      </c>
      <c r="U167" s="248" t="str">
        <f t="shared" ca="1" si="37"/>
        <v/>
      </c>
    </row>
    <row r="168" spans="1:21" ht="17" x14ac:dyDescent="0.2">
      <c r="A168" s="317"/>
      <c r="B168" s="107">
        <v>160</v>
      </c>
      <c r="C168" s="233" t="str">
        <f t="shared" si="38"/>
        <v/>
      </c>
      <c r="D168" s="130" t="str">
        <f>+TCP!HL165</f>
        <v/>
      </c>
      <c r="E168" s="107" t="str">
        <f>+TCP!HM165</f>
        <v/>
      </c>
      <c r="F168" s="237" t="str">
        <f t="shared" ca="1" si="39"/>
        <v/>
      </c>
      <c r="G168" s="33"/>
      <c r="H168" s="33"/>
      <c r="I168" s="33"/>
      <c r="J168" s="33"/>
      <c r="N168" s="239" t="str" cm="1">
        <f t="array" ref="N168">IF(ISNUMBER(D168),INDEX(TCP!$M$6:$GP$190,MIN(D167,D168)+1,MAX(D167,D168)+1),"")</f>
        <v/>
      </c>
      <c r="O168" s="239"/>
      <c r="P168" s="236"/>
      <c r="Q168" s="248"/>
      <c r="R168" s="236"/>
      <c r="S168" s="236"/>
      <c r="T168" s="331" t="str">
        <f ca="1">IF(B168&lt;=$F$4,TEXT(OFFSET(Input!$H$18,M168,0),"H:MM AM/PM"),"")</f>
        <v/>
      </c>
      <c r="U168" s="248" t="str">
        <f t="shared" ca="1" si="37"/>
        <v/>
      </c>
    </row>
    <row r="169" spans="1:21" ht="17" x14ac:dyDescent="0.2">
      <c r="A169" s="317"/>
      <c r="B169" s="107">
        <v>161</v>
      </c>
      <c r="C169" s="233" t="str">
        <f t="shared" si="38"/>
        <v/>
      </c>
      <c r="D169" s="130" t="str">
        <f>+TCP!HL166</f>
        <v/>
      </c>
      <c r="E169" s="107" t="str">
        <f>+TCP!HM166</f>
        <v/>
      </c>
      <c r="F169" s="237" t="str">
        <f t="shared" ca="1" si="39"/>
        <v/>
      </c>
      <c r="G169" s="33"/>
      <c r="H169" s="33"/>
      <c r="I169" s="33"/>
      <c r="J169" s="33"/>
      <c r="N169" s="239" t="str" cm="1">
        <f t="array" ref="N169">IF(ISNUMBER(D169),INDEX(TCP!$M$6:$GP$190,MIN(D168,D169)+1,MAX(D168,D169)+1),"")</f>
        <v/>
      </c>
      <c r="O169" s="239"/>
      <c r="P169" s="236"/>
      <c r="Q169" s="248"/>
      <c r="R169" s="236"/>
      <c r="S169" s="236"/>
      <c r="T169" s="331" t="str">
        <f ca="1">IF(B169&lt;=$F$4,TEXT(OFFSET(Input!$H$18,M169,0),"H:MM AM/PM"),"")</f>
        <v/>
      </c>
      <c r="U169" s="248" t="str">
        <f t="shared" ca="1" si="37"/>
        <v/>
      </c>
    </row>
    <row r="170" spans="1:21" ht="17" x14ac:dyDescent="0.2">
      <c r="A170" s="317"/>
      <c r="B170" s="107">
        <v>162</v>
      </c>
      <c r="C170" s="233" t="str">
        <f t="shared" si="38"/>
        <v/>
      </c>
      <c r="D170" s="130" t="str">
        <f>+TCP!HL167</f>
        <v/>
      </c>
      <c r="E170" s="107" t="str">
        <f>+TCP!HM167</f>
        <v/>
      </c>
      <c r="F170" s="237" t="str">
        <f t="shared" ca="1" si="39"/>
        <v/>
      </c>
      <c r="G170" s="33"/>
      <c r="H170" s="33"/>
      <c r="I170" s="33"/>
      <c r="J170" s="33"/>
      <c r="N170" s="239" t="str" cm="1">
        <f t="array" ref="N170">IF(ISNUMBER(D170),INDEX(TCP!$M$6:$GP$190,MIN(D169,D170)+1,MAX(D169,D170)+1),"")</f>
        <v/>
      </c>
      <c r="O170" s="239"/>
      <c r="P170" s="236"/>
      <c r="Q170" s="248"/>
      <c r="R170" s="236"/>
      <c r="S170" s="236"/>
      <c r="T170" s="331" t="str">
        <f ca="1">IF(B170&lt;=$F$4,TEXT(OFFSET(Input!$H$18,M170,0),"H:MM AM/PM"),"")</f>
        <v/>
      </c>
      <c r="U170" s="248" t="str">
        <f t="shared" ca="1" si="37"/>
        <v/>
      </c>
    </row>
    <row r="171" spans="1:21" ht="17" x14ac:dyDescent="0.2">
      <c r="A171" s="317"/>
      <c r="B171" s="107">
        <v>163</v>
      </c>
      <c r="C171" s="233" t="str">
        <f t="shared" si="38"/>
        <v/>
      </c>
      <c r="D171" s="130" t="str">
        <f>+TCP!HL168</f>
        <v/>
      </c>
      <c r="E171" s="107" t="str">
        <f>+TCP!HM168</f>
        <v/>
      </c>
      <c r="F171" s="237" t="str">
        <f t="shared" ca="1" si="39"/>
        <v/>
      </c>
      <c r="G171" s="33"/>
      <c r="H171" s="33"/>
      <c r="I171" s="33"/>
      <c r="J171" s="33"/>
      <c r="N171" s="239" t="str" cm="1">
        <f t="array" ref="N171">IF(ISNUMBER(D171),INDEX(TCP!$M$6:$GP$190,MIN(D170,D171)+1,MAX(D170,D171)+1),"")</f>
        <v/>
      </c>
      <c r="O171" s="239"/>
      <c r="P171" s="236"/>
      <c r="Q171" s="248"/>
      <c r="R171" s="236"/>
      <c r="S171" s="236"/>
      <c r="T171" s="331" t="str">
        <f ca="1">IF(B171&lt;=$F$4,TEXT(OFFSET(Input!$H$18,M171,0),"H:MM AM/PM"),"")</f>
        <v/>
      </c>
      <c r="U171" s="248" t="str">
        <f t="shared" ca="1" si="37"/>
        <v/>
      </c>
    </row>
    <row r="172" spans="1:21" ht="17" x14ac:dyDescent="0.2">
      <c r="A172" s="317"/>
      <c r="B172" s="107">
        <v>164</v>
      </c>
      <c r="C172" s="233" t="str">
        <f t="shared" si="38"/>
        <v/>
      </c>
      <c r="D172" s="130" t="str">
        <f>+TCP!HL169</f>
        <v/>
      </c>
      <c r="E172" s="107" t="str">
        <f>+TCP!HM169</f>
        <v/>
      </c>
      <c r="F172" s="237" t="str">
        <f t="shared" ca="1" si="39"/>
        <v/>
      </c>
      <c r="G172" s="33"/>
      <c r="H172" s="33"/>
      <c r="I172" s="33"/>
      <c r="J172" s="33"/>
      <c r="N172" s="239" t="str" cm="1">
        <f t="array" ref="N172">IF(ISNUMBER(D172),INDEX(TCP!$M$6:$GP$190,MIN(D171,D172)+1,MAX(D171,D172)+1),"")</f>
        <v/>
      </c>
      <c r="O172" s="239"/>
      <c r="P172" s="236"/>
      <c r="Q172" s="248"/>
      <c r="R172" s="236"/>
      <c r="S172" s="236"/>
      <c r="T172" s="331" t="str">
        <f ca="1">IF(B172&lt;=$F$4,TEXT(OFFSET(Input!$H$18,M172,0),"H:MM AM/PM"),"")</f>
        <v/>
      </c>
      <c r="U172" s="248" t="str">
        <f t="shared" ca="1" si="37"/>
        <v/>
      </c>
    </row>
    <row r="173" spans="1:21" ht="17" x14ac:dyDescent="0.2">
      <c r="A173" s="317"/>
      <c r="B173" s="107">
        <v>165</v>
      </c>
      <c r="C173" s="233" t="str">
        <f t="shared" si="38"/>
        <v/>
      </c>
      <c r="D173" s="130" t="str">
        <f>+TCP!HL170</f>
        <v/>
      </c>
      <c r="E173" s="107" t="str">
        <f>+TCP!HM170</f>
        <v/>
      </c>
      <c r="F173" s="237" t="str">
        <f t="shared" ca="1" si="39"/>
        <v/>
      </c>
      <c r="G173" s="33"/>
      <c r="H173" s="33"/>
      <c r="I173" s="33"/>
      <c r="J173" s="33"/>
      <c r="N173" s="239" t="str" cm="1">
        <f t="array" ref="N173">IF(ISNUMBER(D173),INDEX(TCP!$M$6:$GP$190,MIN(D172,D173)+1,MAX(D172,D173)+1),"")</f>
        <v/>
      </c>
      <c r="O173" s="239"/>
      <c r="P173" s="236"/>
      <c r="Q173" s="248"/>
      <c r="R173" s="236"/>
      <c r="S173" s="236"/>
      <c r="T173" s="331" t="str">
        <f ca="1">IF(B173&lt;=$F$4,TEXT(OFFSET(Input!$H$18,M173,0),"H:MM AM/PM"),"")</f>
        <v/>
      </c>
      <c r="U173" s="248" t="str">
        <f t="shared" ca="1" si="37"/>
        <v/>
      </c>
    </row>
    <row r="174" spans="1:21" ht="17" x14ac:dyDescent="0.2">
      <c r="A174" s="317"/>
      <c r="B174" s="107">
        <v>166</v>
      </c>
      <c r="C174" s="233" t="str">
        <f t="shared" si="38"/>
        <v/>
      </c>
      <c r="D174" s="130" t="str">
        <f>+TCP!HL171</f>
        <v/>
      </c>
      <c r="E174" s="107" t="str">
        <f>+TCP!HM171</f>
        <v/>
      </c>
      <c r="F174" s="237" t="str">
        <f t="shared" ca="1" si="39"/>
        <v/>
      </c>
      <c r="G174" s="33"/>
      <c r="H174" s="33"/>
      <c r="I174" s="33"/>
      <c r="J174" s="33"/>
      <c r="N174" s="239" t="str" cm="1">
        <f t="array" ref="N174">IF(ISNUMBER(D174),INDEX(TCP!$M$6:$GP$190,MIN(D173,D174)+1,MAX(D173,D174)+1),"")</f>
        <v/>
      </c>
      <c r="O174" s="239"/>
      <c r="P174" s="236"/>
      <c r="Q174" s="248"/>
      <c r="R174" s="236"/>
      <c r="S174" s="236"/>
      <c r="T174" s="331" t="str">
        <f ca="1">IF(B174&lt;=$F$4,TEXT(OFFSET(Input!$H$18,M174,0),"H:MM AM/PM"),"")</f>
        <v/>
      </c>
      <c r="U174" s="248" t="str">
        <f t="shared" ca="1" si="37"/>
        <v/>
      </c>
    </row>
    <row r="175" spans="1:21" ht="17" x14ac:dyDescent="0.2">
      <c r="A175" s="317"/>
      <c r="B175" s="107">
        <v>167</v>
      </c>
      <c r="C175" s="233" t="str">
        <f t="shared" si="38"/>
        <v/>
      </c>
      <c r="D175" s="130" t="str">
        <f>+TCP!HL172</f>
        <v/>
      </c>
      <c r="E175" s="107" t="str">
        <f>+TCP!HM172</f>
        <v/>
      </c>
      <c r="F175" s="237" t="str">
        <f t="shared" ca="1" si="39"/>
        <v/>
      </c>
      <c r="G175" s="33"/>
      <c r="H175" s="33"/>
      <c r="I175" s="33"/>
      <c r="J175" s="33"/>
      <c r="N175" s="239" t="str" cm="1">
        <f t="array" ref="N175">IF(ISNUMBER(D175),INDEX(TCP!$M$6:$GP$190,MIN(D174,D175)+1,MAX(D174,D175)+1),"")</f>
        <v/>
      </c>
      <c r="O175" s="239"/>
      <c r="P175" s="236"/>
      <c r="Q175" s="248"/>
      <c r="R175" s="236"/>
      <c r="S175" s="236"/>
      <c r="T175" s="331" t="str">
        <f ca="1">IF(B175&lt;=$F$4,TEXT(OFFSET(Input!$H$18,M175,0),"H:MM AM/PM"),"")</f>
        <v/>
      </c>
      <c r="U175" s="248" t="str">
        <f t="shared" ca="1" si="37"/>
        <v/>
      </c>
    </row>
    <row r="176" spans="1:21" ht="17" x14ac:dyDescent="0.2">
      <c r="A176" s="317"/>
      <c r="B176" s="107">
        <v>168</v>
      </c>
      <c r="C176" s="233" t="str">
        <f t="shared" si="38"/>
        <v/>
      </c>
      <c r="D176" s="130" t="str">
        <f>+TCP!HL173</f>
        <v/>
      </c>
      <c r="E176" s="107" t="str">
        <f>+TCP!HM173</f>
        <v/>
      </c>
      <c r="F176" s="237" t="str">
        <f t="shared" ca="1" si="39"/>
        <v/>
      </c>
      <c r="G176" s="33"/>
      <c r="H176" s="33"/>
      <c r="I176" s="33"/>
      <c r="J176" s="33"/>
      <c r="N176" s="239" t="str" cm="1">
        <f t="array" ref="N176">IF(ISNUMBER(D176),INDEX(TCP!$M$6:$GP$190,MIN(D175,D176)+1,MAX(D175,D176)+1),"")</f>
        <v/>
      </c>
      <c r="O176" s="239"/>
      <c r="P176" s="236"/>
      <c r="Q176" s="248"/>
      <c r="R176" s="236"/>
      <c r="S176" s="236"/>
      <c r="T176" s="331" t="str">
        <f ca="1">IF(B176&lt;=$F$4,TEXT(OFFSET(Input!$H$18,M176,0),"H:MM AM/PM"),"")</f>
        <v/>
      </c>
      <c r="U176" s="248" t="str">
        <f t="shared" ca="1" si="37"/>
        <v/>
      </c>
    </row>
    <row r="177" spans="1:21" ht="17" x14ac:dyDescent="0.2">
      <c r="A177" s="317"/>
      <c r="B177" s="107">
        <v>169</v>
      </c>
      <c r="C177" s="233" t="str">
        <f t="shared" si="38"/>
        <v/>
      </c>
      <c r="D177" s="130" t="str">
        <f>+TCP!HL174</f>
        <v/>
      </c>
      <c r="E177" s="107" t="str">
        <f>+TCP!HM174</f>
        <v/>
      </c>
      <c r="F177" s="237" t="str">
        <f t="shared" ca="1" si="39"/>
        <v/>
      </c>
      <c r="G177" s="33"/>
      <c r="H177" s="33"/>
      <c r="I177" s="33"/>
      <c r="J177" s="33"/>
      <c r="N177" s="239" t="str" cm="1">
        <f t="array" ref="N177">IF(ISNUMBER(D177),INDEX(TCP!$M$6:$GP$190,MIN(D176,D177)+1,MAX(D176,D177)+1),"")</f>
        <v/>
      </c>
      <c r="O177" s="239"/>
      <c r="P177" s="236"/>
      <c r="Q177" s="248"/>
      <c r="R177" s="236"/>
      <c r="S177" s="236"/>
      <c r="T177" s="331" t="str">
        <f ca="1">IF(B177&lt;=$F$4,TEXT(OFFSET(Input!$H$18,M177,0),"H:MM AM/PM"),"")</f>
        <v/>
      </c>
      <c r="U177" s="248" t="str">
        <f t="shared" ca="1" si="37"/>
        <v/>
      </c>
    </row>
    <row r="178" spans="1:21" ht="17" x14ac:dyDescent="0.2">
      <c r="A178" s="317"/>
      <c r="B178" s="107">
        <v>170</v>
      </c>
      <c r="C178" s="233" t="str">
        <f t="shared" si="38"/>
        <v/>
      </c>
      <c r="D178" s="130" t="str">
        <f>+TCP!HL175</f>
        <v/>
      </c>
      <c r="E178" s="107" t="str">
        <f>+TCP!HM175</f>
        <v/>
      </c>
      <c r="F178" s="237" t="str">
        <f t="shared" ca="1" si="39"/>
        <v/>
      </c>
      <c r="G178" s="33"/>
      <c r="H178" s="33"/>
      <c r="I178" s="33"/>
      <c r="J178" s="33"/>
      <c r="N178" s="239" t="str" cm="1">
        <f t="array" ref="N178">IF(ISNUMBER(D178),INDEX(TCP!$M$6:$GP$190,MIN(D177,D178)+1,MAX(D177,D178)+1),"")</f>
        <v/>
      </c>
      <c r="O178" s="239"/>
      <c r="P178" s="236"/>
      <c r="Q178" s="248"/>
      <c r="R178" s="236"/>
      <c r="S178" s="236"/>
      <c r="T178" s="331" t="str">
        <f ca="1">IF(B178&lt;=$F$4,TEXT(OFFSET(Input!$H$18,M178,0),"H:MM AM/PM"),"")</f>
        <v/>
      </c>
      <c r="U178" s="248" t="str">
        <f t="shared" ca="1" si="37"/>
        <v/>
      </c>
    </row>
    <row r="179" spans="1:21" ht="17" x14ac:dyDescent="0.2">
      <c r="A179" s="317"/>
      <c r="B179" s="107">
        <v>171</v>
      </c>
      <c r="C179" s="233" t="str">
        <f t="shared" si="38"/>
        <v/>
      </c>
      <c r="D179" s="130" t="str">
        <f>+TCP!HL176</f>
        <v/>
      </c>
      <c r="E179" s="107" t="str">
        <f>+TCP!HM176</f>
        <v/>
      </c>
      <c r="F179" s="237" t="str">
        <f t="shared" ca="1" si="39"/>
        <v/>
      </c>
      <c r="G179" s="33"/>
      <c r="H179" s="33"/>
      <c r="I179" s="33"/>
      <c r="J179" s="33"/>
      <c r="N179" s="239" t="str" cm="1">
        <f t="array" ref="N179">IF(ISNUMBER(D179),INDEX(TCP!$M$6:$GP$190,MIN(D178,D179)+1,MAX(D178,D179)+1),"")</f>
        <v/>
      </c>
      <c r="O179" s="239"/>
      <c r="P179" s="236"/>
      <c r="Q179" s="248"/>
      <c r="R179" s="236"/>
      <c r="S179" s="236"/>
      <c r="T179" s="331" t="str">
        <f ca="1">IF(B179&lt;=$F$4,TEXT(OFFSET(Input!$H$18,M179,0),"H:MM AM/PM"),"")</f>
        <v/>
      </c>
      <c r="U179" s="248" t="str">
        <f t="shared" ca="1" si="37"/>
        <v/>
      </c>
    </row>
    <row r="180" spans="1:21" ht="17" x14ac:dyDescent="0.2">
      <c r="A180" s="317"/>
      <c r="B180" s="107">
        <v>172</v>
      </c>
      <c r="C180" s="233" t="str">
        <f t="shared" si="38"/>
        <v/>
      </c>
      <c r="D180" s="130" t="str">
        <f>+TCP!HL177</f>
        <v/>
      </c>
      <c r="E180" s="107" t="str">
        <f>+TCP!HM177</f>
        <v/>
      </c>
      <c r="F180" s="237" t="str">
        <f t="shared" ca="1" si="39"/>
        <v/>
      </c>
      <c r="G180" s="33"/>
      <c r="H180" s="33"/>
      <c r="I180" s="33"/>
      <c r="J180" s="33"/>
      <c r="N180" s="239" t="str" cm="1">
        <f t="array" ref="N180">IF(ISNUMBER(D180),INDEX(TCP!$M$6:$GP$190,MIN(D179,D180)+1,MAX(D179,D180)+1),"")</f>
        <v/>
      </c>
      <c r="O180" s="239"/>
      <c r="P180" s="236"/>
      <c r="Q180" s="248"/>
      <c r="R180" s="236"/>
      <c r="S180" s="236"/>
      <c r="T180" s="331" t="str">
        <f ca="1">IF(B180&lt;=$F$4,TEXT(OFFSET(Input!$H$18,M180,0),"H:MM AM/PM"),"")</f>
        <v/>
      </c>
      <c r="U180" s="248" t="str">
        <f t="shared" ca="1" si="37"/>
        <v/>
      </c>
    </row>
    <row r="181" spans="1:21" ht="17" x14ac:dyDescent="0.2">
      <c r="A181" s="317"/>
      <c r="B181" s="107">
        <v>173</v>
      </c>
      <c r="C181" s="233" t="str">
        <f t="shared" si="38"/>
        <v/>
      </c>
      <c r="D181" s="130" t="str">
        <f>+TCP!HL178</f>
        <v/>
      </c>
      <c r="E181" s="107" t="str">
        <f>+TCP!HM178</f>
        <v/>
      </c>
      <c r="F181" s="237" t="str">
        <f t="shared" ca="1" si="39"/>
        <v/>
      </c>
      <c r="G181" s="33"/>
      <c r="H181" s="33"/>
      <c r="I181" s="33"/>
      <c r="J181" s="33"/>
      <c r="N181" s="239" t="str" cm="1">
        <f t="array" ref="N181">IF(ISNUMBER(D181),INDEX(TCP!$M$6:$GP$190,MIN(D180,D181)+1,MAX(D180,D181)+1),"")</f>
        <v/>
      </c>
      <c r="O181" s="239"/>
      <c r="P181" s="236"/>
      <c r="Q181" s="248"/>
      <c r="R181" s="236"/>
      <c r="S181" s="236"/>
      <c r="T181" s="331" t="str">
        <f ca="1">IF(B181&lt;=$F$4,TEXT(OFFSET(Input!$H$18,M181,0),"H:MM AM/PM"),"")</f>
        <v/>
      </c>
      <c r="U181" s="248" t="str">
        <f t="shared" ca="1" si="37"/>
        <v/>
      </c>
    </row>
    <row r="182" spans="1:21" ht="17" x14ac:dyDescent="0.2">
      <c r="A182" s="317"/>
      <c r="B182" s="107">
        <v>174</v>
      </c>
      <c r="C182" s="233" t="str">
        <f t="shared" si="38"/>
        <v/>
      </c>
      <c r="D182" s="130" t="str">
        <f>+TCP!HL179</f>
        <v/>
      </c>
      <c r="E182" s="107" t="str">
        <f>+TCP!HM179</f>
        <v/>
      </c>
      <c r="F182" s="237" t="str">
        <f t="shared" ca="1" si="39"/>
        <v/>
      </c>
      <c r="G182" s="33"/>
      <c r="H182" s="33"/>
      <c r="I182" s="33"/>
      <c r="J182" s="33"/>
      <c r="N182" s="239" t="str" cm="1">
        <f t="array" ref="N182">IF(ISNUMBER(D182),INDEX(TCP!$M$6:$GP$190,MIN(D181,D182)+1,MAX(D181,D182)+1),"")</f>
        <v/>
      </c>
      <c r="O182" s="239"/>
      <c r="P182" s="236"/>
      <c r="Q182" s="248"/>
      <c r="R182" s="236"/>
      <c r="S182" s="236"/>
      <c r="T182" s="331" t="str">
        <f ca="1">IF(B182&lt;=$F$4,TEXT(OFFSET(Input!$H$18,M182,0),"H:MM AM/PM"),"")</f>
        <v/>
      </c>
      <c r="U182" s="248" t="str">
        <f t="shared" ca="1" si="37"/>
        <v/>
      </c>
    </row>
    <row r="183" spans="1:21" ht="17" x14ac:dyDescent="0.2">
      <c r="A183" s="317"/>
      <c r="B183" s="107">
        <v>175</v>
      </c>
      <c r="C183" s="233" t="str">
        <f t="shared" si="38"/>
        <v/>
      </c>
      <c r="D183" s="130" t="str">
        <f>+TCP!HL180</f>
        <v/>
      </c>
      <c r="E183" s="107" t="str">
        <f>+TCP!HM180</f>
        <v/>
      </c>
      <c r="F183" s="237" t="str">
        <f t="shared" ca="1" si="39"/>
        <v/>
      </c>
      <c r="G183" s="33"/>
      <c r="H183" s="33"/>
      <c r="I183" s="33"/>
      <c r="J183" s="33"/>
      <c r="N183" s="239" t="str" cm="1">
        <f t="array" ref="N183">IF(ISNUMBER(D183),INDEX(TCP!$M$6:$GP$190,MIN(D182,D183)+1,MAX(D182,D183)+1),"")</f>
        <v/>
      </c>
      <c r="O183" s="239"/>
      <c r="P183" s="236"/>
      <c r="Q183" s="248"/>
      <c r="R183" s="236"/>
      <c r="S183" s="236"/>
      <c r="T183" s="331" t="str">
        <f ca="1">IF(B183&lt;=$F$4,TEXT(OFFSET(Input!$H$18,M183,0),"H:MM AM/PM"),"")</f>
        <v/>
      </c>
      <c r="U183" s="248" t="str">
        <f t="shared" ca="1" si="37"/>
        <v/>
      </c>
    </row>
    <row r="184" spans="1:21" ht="17" x14ac:dyDescent="0.2">
      <c r="A184" s="317"/>
      <c r="B184" s="107">
        <v>176</v>
      </c>
      <c r="C184" s="233" t="str">
        <f t="shared" si="38"/>
        <v/>
      </c>
      <c r="D184" s="130" t="str">
        <f>+TCP!HL181</f>
        <v/>
      </c>
      <c r="E184" s="107" t="str">
        <f>+TCP!HM181</f>
        <v/>
      </c>
      <c r="F184" s="237" t="str">
        <f t="shared" ca="1" si="39"/>
        <v/>
      </c>
      <c r="G184" s="33"/>
      <c r="H184" s="33"/>
      <c r="I184" s="33"/>
      <c r="J184" s="33"/>
      <c r="N184" s="239" t="str" cm="1">
        <f t="array" ref="N184">IF(ISNUMBER(D184),INDEX(TCP!$M$6:$GP$190,MIN(D183,D184)+1,MAX(D183,D184)+1),"")</f>
        <v/>
      </c>
      <c r="O184" s="239"/>
      <c r="P184" s="236"/>
      <c r="Q184" s="248"/>
      <c r="R184" s="236"/>
      <c r="S184" s="236"/>
      <c r="T184" s="331" t="str">
        <f ca="1">IF(B184&lt;=$F$4,TEXT(OFFSET(Input!$H$18,M184,0),"H:MM AM/PM"),"")</f>
        <v/>
      </c>
      <c r="U184" s="248" t="str">
        <f t="shared" ca="1" si="37"/>
        <v/>
      </c>
    </row>
    <row r="185" spans="1:21" ht="17" x14ac:dyDescent="0.2">
      <c r="A185" s="317"/>
      <c r="B185" s="107">
        <v>177</v>
      </c>
      <c r="C185" s="233" t="str">
        <f t="shared" si="38"/>
        <v/>
      </c>
      <c r="D185" s="130" t="str">
        <f>+TCP!HL182</f>
        <v/>
      </c>
      <c r="E185" s="107" t="str">
        <f>+TCP!HM182</f>
        <v/>
      </c>
      <c r="F185" s="237" t="str">
        <f t="shared" ca="1" si="39"/>
        <v/>
      </c>
      <c r="G185" s="33"/>
      <c r="H185" s="33"/>
      <c r="I185" s="33"/>
      <c r="J185" s="33"/>
      <c r="N185" s="239" t="str" cm="1">
        <f t="array" ref="N185">IF(ISNUMBER(D185),INDEX(TCP!$M$6:$GP$190,MIN(D184,D185)+1,MAX(D184,D185)+1),"")</f>
        <v/>
      </c>
      <c r="O185" s="239"/>
      <c r="P185" s="236"/>
      <c r="Q185" s="248"/>
      <c r="R185" s="236"/>
      <c r="S185" s="236"/>
      <c r="T185" s="331" t="str">
        <f ca="1">IF(B185&lt;=$F$4,TEXT(OFFSET(Input!$H$18,M185,0),"H:MM AM/PM"),"")</f>
        <v/>
      </c>
      <c r="U185" s="248" t="str">
        <f t="shared" ca="1" si="37"/>
        <v/>
      </c>
    </row>
    <row r="186" spans="1:21" ht="17" x14ac:dyDescent="0.2">
      <c r="A186" s="317"/>
      <c r="B186" s="107">
        <v>178</v>
      </c>
      <c r="C186" s="233" t="str">
        <f t="shared" si="38"/>
        <v/>
      </c>
      <c r="D186" s="130" t="str">
        <f>+TCP!HL183</f>
        <v/>
      </c>
      <c r="E186" s="107" t="str">
        <f>+TCP!HM183</f>
        <v/>
      </c>
      <c r="F186" s="237" t="str">
        <f t="shared" ca="1" si="39"/>
        <v/>
      </c>
      <c r="G186" s="33"/>
      <c r="H186" s="33"/>
      <c r="I186" s="33"/>
      <c r="J186" s="33"/>
      <c r="N186" s="239" t="str" cm="1">
        <f t="array" ref="N186">IF(ISNUMBER(D186),INDEX(TCP!$M$6:$GP$190,MIN(D185,D186)+1,MAX(D185,D186)+1),"")</f>
        <v/>
      </c>
      <c r="O186" s="239"/>
      <c r="P186" s="236"/>
      <c r="Q186" s="248"/>
      <c r="R186" s="236"/>
      <c r="S186" s="236"/>
      <c r="T186" s="331" t="str">
        <f ca="1">IF(B186&lt;=$F$4,TEXT(OFFSET(Input!$H$18,M186,0),"H:MM AM/PM"),"")</f>
        <v/>
      </c>
      <c r="U186" s="248" t="str">
        <f t="shared" ca="1" si="37"/>
        <v/>
      </c>
    </row>
    <row r="187" spans="1:21" ht="17" x14ac:dyDescent="0.2">
      <c r="A187" s="317"/>
      <c r="B187" s="107">
        <v>179</v>
      </c>
      <c r="C187" s="233" t="str">
        <f t="shared" si="38"/>
        <v/>
      </c>
      <c r="D187" s="130" t="str">
        <f>+TCP!HL184</f>
        <v/>
      </c>
      <c r="E187" s="107" t="str">
        <f>+TCP!HM184</f>
        <v/>
      </c>
      <c r="F187" s="237" t="str">
        <f t="shared" ca="1" si="39"/>
        <v/>
      </c>
      <c r="G187" s="33"/>
      <c r="H187" s="33"/>
      <c r="I187" s="33"/>
      <c r="J187" s="33"/>
      <c r="N187" s="239" t="str" cm="1">
        <f t="array" ref="N187">IF(ISNUMBER(D187),INDEX(TCP!$M$6:$GP$190,MIN(D186,D187)+1,MAX(D186,D187)+1),"")</f>
        <v/>
      </c>
      <c r="O187" s="239"/>
      <c r="P187" s="236"/>
      <c r="Q187" s="248"/>
      <c r="R187" s="236"/>
      <c r="S187" s="236"/>
      <c r="T187" s="331" t="str">
        <f ca="1">IF(B187&lt;=$F$4,TEXT(OFFSET(Input!$H$18,M187,0),"H:MM AM/PM"),"")</f>
        <v/>
      </c>
      <c r="U187" s="248" t="str">
        <f t="shared" ca="1" si="37"/>
        <v/>
      </c>
    </row>
    <row r="188" spans="1:21" ht="17" x14ac:dyDescent="0.2">
      <c r="A188" s="317"/>
      <c r="B188" s="107">
        <v>180</v>
      </c>
      <c r="C188" s="233" t="str">
        <f t="shared" si="38"/>
        <v/>
      </c>
      <c r="D188" s="130" t="str">
        <f>+TCP!HL185</f>
        <v/>
      </c>
      <c r="E188" s="107" t="str">
        <f>+TCP!HM185</f>
        <v/>
      </c>
      <c r="F188" s="237" t="str">
        <f t="shared" ca="1" si="39"/>
        <v/>
      </c>
      <c r="G188" s="33"/>
      <c r="H188" s="33"/>
      <c r="I188" s="33"/>
      <c r="J188" s="33"/>
      <c r="N188" s="239" t="str" cm="1">
        <f t="array" ref="N188">IF(ISNUMBER(D188),INDEX(TCP!$M$6:$GP$190,MIN(D187,D188)+1,MAX(D187,D188)+1),"")</f>
        <v/>
      </c>
      <c r="O188" s="239"/>
      <c r="P188" s="236"/>
      <c r="Q188" s="248"/>
      <c r="R188" s="236"/>
      <c r="S188" s="236"/>
      <c r="T188" s="331" t="str">
        <f ca="1">IF(B188&lt;=$F$4,TEXT(OFFSET(Input!$H$18,M188,0),"H:MM AM/PM"),"")</f>
        <v/>
      </c>
      <c r="U188" s="248" t="str">
        <f t="shared" ca="1" si="37"/>
        <v/>
      </c>
    </row>
    <row r="189" spans="1:21" ht="17" x14ac:dyDescent="0.2">
      <c r="A189" s="317"/>
      <c r="B189" s="107">
        <v>181</v>
      </c>
      <c r="C189" s="233" t="str">
        <f t="shared" si="38"/>
        <v/>
      </c>
      <c r="D189" s="130" t="str">
        <f>+TCP!HL186</f>
        <v/>
      </c>
      <c r="E189" s="107" t="str">
        <f>+TCP!HM186</f>
        <v/>
      </c>
      <c r="F189" s="237" t="str">
        <f t="shared" ca="1" si="39"/>
        <v/>
      </c>
      <c r="G189" s="33"/>
      <c r="H189" s="33"/>
      <c r="I189" s="33"/>
      <c r="J189" s="33"/>
      <c r="N189" s="239" t="str" cm="1">
        <f t="array" ref="N189">IF(ISNUMBER(D189),INDEX(TCP!$M$6:$GP$190,MIN(D188,D189)+1,MAX(D188,D189)+1),"")</f>
        <v/>
      </c>
      <c r="O189" s="239"/>
      <c r="P189" s="236"/>
      <c r="Q189" s="248"/>
      <c r="R189" s="236"/>
      <c r="S189" s="236"/>
      <c r="T189" s="331" t="str">
        <f ca="1">IF(B189&lt;=$F$4,TEXT(OFFSET(Input!$H$18,M189,0),"H:MM AM/PM"),"")</f>
        <v/>
      </c>
      <c r="U189" s="248" t="str">
        <f t="shared" ca="1" si="37"/>
        <v/>
      </c>
    </row>
    <row r="190" spans="1:21" ht="17" x14ac:dyDescent="0.2">
      <c r="A190" s="317"/>
      <c r="B190" s="107">
        <v>182</v>
      </c>
      <c r="C190" s="233" t="str">
        <f t="shared" si="38"/>
        <v/>
      </c>
      <c r="D190" s="130" t="str">
        <f>+TCP!HL187</f>
        <v/>
      </c>
      <c r="E190" s="107" t="str">
        <f>+TCP!HM187</f>
        <v/>
      </c>
      <c r="F190" s="237" t="str">
        <f t="shared" ca="1" si="39"/>
        <v/>
      </c>
      <c r="G190" s="33"/>
      <c r="H190" s="33"/>
      <c r="I190" s="33"/>
      <c r="J190" s="33"/>
      <c r="N190" s="239" t="str" cm="1">
        <f t="array" ref="N190">IF(ISNUMBER(D190),INDEX(TCP!$M$6:$GP$190,MIN(D189,D190)+1,MAX(D189,D190)+1),"")</f>
        <v/>
      </c>
      <c r="O190" s="239"/>
      <c r="P190" s="236"/>
      <c r="Q190" s="248"/>
      <c r="R190" s="236"/>
      <c r="S190" s="236"/>
      <c r="T190" s="331" t="str">
        <f ca="1">IF(B190&lt;=$F$4,TEXT(OFFSET(Input!$H$18,M190,0),"H:MM AM/PM"),"")</f>
        <v/>
      </c>
      <c r="U190" s="248" t="str">
        <f t="shared" ca="1" si="37"/>
        <v/>
      </c>
    </row>
    <row r="191" spans="1:21" ht="17" x14ac:dyDescent="0.2">
      <c r="A191" s="317"/>
      <c r="B191" s="107">
        <v>183</v>
      </c>
      <c r="C191" s="233" t="str">
        <f t="shared" si="38"/>
        <v/>
      </c>
      <c r="D191" s="130" t="str">
        <f>+TCP!HL188</f>
        <v/>
      </c>
      <c r="E191" s="107" t="str">
        <f>+TCP!HM188</f>
        <v/>
      </c>
      <c r="F191" s="237" t="str">
        <f t="shared" ca="1" si="39"/>
        <v/>
      </c>
      <c r="G191" s="33"/>
      <c r="H191" s="33"/>
      <c r="I191" s="33"/>
      <c r="J191" s="33"/>
      <c r="N191" s="239" t="str" cm="1">
        <f t="array" ref="N191">IF(ISNUMBER(D191),INDEX(TCP!$M$6:$GP$190,MIN(D190,D191)+1,MAX(D190,D191)+1),"")</f>
        <v/>
      </c>
      <c r="O191" s="239"/>
      <c r="P191" s="236"/>
      <c r="Q191" s="248"/>
      <c r="R191" s="236"/>
      <c r="S191" s="236"/>
      <c r="T191" s="331" t="str">
        <f ca="1">IF(B191&lt;=$F$4,TEXT(OFFSET(Input!$H$18,M191,0),"H:MM AM/PM"),"")</f>
        <v/>
      </c>
      <c r="U191" s="248" t="str">
        <f t="shared" ca="1" si="37"/>
        <v/>
      </c>
    </row>
    <row r="192" spans="1:21" ht="17" x14ac:dyDescent="0.2">
      <c r="A192" s="317"/>
      <c r="B192" s="107">
        <v>184</v>
      </c>
      <c r="C192" s="233" t="str">
        <f t="shared" si="38"/>
        <v/>
      </c>
      <c r="D192" s="130" t="str">
        <f>+TCP!HL189</f>
        <v/>
      </c>
      <c r="E192" s="107" t="str">
        <f>+TCP!HM189</f>
        <v/>
      </c>
      <c r="F192" s="237" t="str">
        <f t="shared" ca="1" si="39"/>
        <v/>
      </c>
      <c r="G192" s="33"/>
      <c r="H192" s="33"/>
      <c r="I192" s="33"/>
      <c r="J192" s="33"/>
      <c r="N192" s="239" t="str" cm="1">
        <f t="array" ref="N192">IF(ISNUMBER(D192),INDEX(TCP!$M$6:$GP$190,MIN(D191,D192)+1,MAX(D191,D192)+1),"")</f>
        <v/>
      </c>
      <c r="O192" s="239"/>
      <c r="P192" s="236"/>
      <c r="Q192" s="248"/>
      <c r="R192" s="236"/>
      <c r="S192" s="236"/>
      <c r="T192" s="331" t="str">
        <f ca="1">IF(B192&lt;=$F$4,TEXT(OFFSET(Input!$H$18,M192,0),"H:MM AM/PM"),"")</f>
        <v/>
      </c>
      <c r="U192" s="248" t="str">
        <f t="shared" ca="1" si="37"/>
        <v/>
      </c>
    </row>
    <row r="193" spans="1:21" ht="17" x14ac:dyDescent="0.2">
      <c r="A193" s="317"/>
      <c r="B193" s="107">
        <v>185</v>
      </c>
      <c r="C193" s="233" t="str">
        <f t="shared" si="38"/>
        <v/>
      </c>
      <c r="D193" s="130" t="str">
        <f>+TCP!HL190</f>
        <v/>
      </c>
      <c r="E193" s="107" t="str">
        <f>+TCP!HM190</f>
        <v/>
      </c>
      <c r="F193" s="237" t="str">
        <f t="shared" ca="1" si="39"/>
        <v/>
      </c>
      <c r="G193" s="33"/>
      <c r="H193" s="33"/>
      <c r="I193" s="33"/>
      <c r="J193" s="33"/>
      <c r="N193" s="239" t="str" cm="1">
        <f t="array" ref="N193">IF(ISNUMBER(D193),INDEX(TCP!$M$6:$GP$190,MIN(D192,D193)+1,MAX(D192,D193)+1),"")</f>
        <v/>
      </c>
      <c r="O193" s="239"/>
      <c r="P193" s="236"/>
      <c r="Q193" s="236"/>
      <c r="R193" s="236"/>
      <c r="S193" s="236"/>
      <c r="T193" s="331" t="str">
        <f ca="1">IF(B193&lt;=$F$4,TEXT(OFFSET(Input!$H$18,M193,0),"H:MM AM/PM"),"")</f>
        <v/>
      </c>
      <c r="U193" s="248" t="str">
        <f t="shared" ca="1" si="37"/>
        <v/>
      </c>
    </row>
    <row r="194" spans="1:21" ht="16" x14ac:dyDescent="0.2">
      <c r="A194" s="33"/>
      <c r="B194" s="33"/>
      <c r="C194" s="33"/>
      <c r="D194" s="33"/>
      <c r="E194" s="33"/>
      <c r="F194" s="33"/>
      <c r="G194" s="33"/>
      <c r="H194" s="33"/>
      <c r="I194" s="33"/>
      <c r="J194" s="33"/>
    </row>
    <row r="195" spans="1:21" ht="16" x14ac:dyDescent="0.2">
      <c r="A195" s="33"/>
      <c r="B195" s="33"/>
      <c r="C195" s="33"/>
      <c r="D195" s="33"/>
      <c r="E195" s="33"/>
      <c r="F195" s="33"/>
      <c r="G195" s="33"/>
      <c r="H195" s="33"/>
      <c r="I195" s="33"/>
      <c r="J195" s="33"/>
    </row>
    <row r="196" spans="1:21" ht="16" x14ac:dyDescent="0.2">
      <c r="A196" s="33"/>
      <c r="B196" s="33"/>
      <c r="C196" s="33"/>
      <c r="D196" s="33"/>
      <c r="E196" s="33"/>
      <c r="F196" s="33"/>
      <c r="G196" s="33"/>
      <c r="H196" s="33"/>
      <c r="I196" s="33"/>
      <c r="J196" s="33"/>
    </row>
    <row r="197" spans="1:21" ht="16" x14ac:dyDescent="0.2">
      <c r="A197" s="33"/>
      <c r="B197" s="33"/>
      <c r="C197" s="33"/>
      <c r="D197" s="33"/>
      <c r="E197" s="33"/>
      <c r="F197" s="33"/>
      <c r="G197" s="33"/>
      <c r="H197" s="33"/>
      <c r="I197" s="33"/>
      <c r="J197" s="33"/>
    </row>
    <row r="198" spans="1:21" ht="16" x14ac:dyDescent="0.2">
      <c r="A198" s="33"/>
      <c r="B198" s="33"/>
      <c r="C198" s="33"/>
      <c r="D198" s="33"/>
      <c r="E198" s="33"/>
      <c r="F198" s="33"/>
      <c r="G198" s="33"/>
      <c r="H198" s="33"/>
      <c r="I198" s="33"/>
      <c r="J198" s="33"/>
    </row>
    <row r="199" spans="1:21" ht="16" x14ac:dyDescent="0.2">
      <c r="A199" s="33"/>
      <c r="B199" s="33"/>
      <c r="C199" s="33"/>
      <c r="D199" s="33"/>
      <c r="E199" s="33"/>
      <c r="F199" s="33"/>
      <c r="G199" s="33"/>
      <c r="H199" s="33"/>
      <c r="I199" s="33"/>
      <c r="J199" s="33"/>
    </row>
    <row r="200" spans="1:21" ht="16" x14ac:dyDescent="0.2">
      <c r="A200" s="33"/>
      <c r="B200" s="33"/>
      <c r="C200" s="33"/>
      <c r="D200" s="33"/>
      <c r="E200" s="33"/>
      <c r="F200" s="33"/>
      <c r="G200" s="33"/>
      <c r="H200" s="33"/>
      <c r="I200" s="33"/>
      <c r="J200" s="33"/>
    </row>
    <row r="201" spans="1:21" ht="16" x14ac:dyDescent="0.2">
      <c r="A201" s="33"/>
      <c r="B201" s="33"/>
      <c r="C201" s="33"/>
      <c r="D201" s="33"/>
      <c r="E201" s="33"/>
      <c r="F201" s="33"/>
      <c r="G201" s="33"/>
      <c r="H201" s="33"/>
      <c r="I201" s="33"/>
      <c r="J201" s="33"/>
    </row>
    <row r="202" spans="1:21" ht="16" x14ac:dyDescent="0.2">
      <c r="A202" s="33"/>
      <c r="B202" s="33"/>
      <c r="C202" s="33"/>
      <c r="D202" s="33"/>
      <c r="E202" s="33"/>
      <c r="F202" s="33"/>
      <c r="G202" s="33"/>
      <c r="H202" s="33"/>
      <c r="I202" s="33"/>
      <c r="J202" s="33"/>
    </row>
    <row r="203" spans="1:21" ht="16" x14ac:dyDescent="0.2">
      <c r="A203" s="33"/>
      <c r="B203" s="33"/>
      <c r="C203" s="33"/>
      <c r="D203" s="33"/>
      <c r="E203" s="33"/>
      <c r="F203" s="33"/>
      <c r="G203" s="33"/>
      <c r="H203" s="33"/>
      <c r="I203" s="33"/>
      <c r="J203" s="33"/>
    </row>
    <row r="204" spans="1:21" ht="16" x14ac:dyDescent="0.2">
      <c r="A204" s="33"/>
      <c r="B204" s="33"/>
      <c r="C204" s="33"/>
      <c r="D204" s="33"/>
      <c r="E204" s="33"/>
      <c r="F204" s="33"/>
      <c r="G204" s="33"/>
      <c r="H204" s="33"/>
      <c r="I204" s="33"/>
      <c r="J204" s="33"/>
    </row>
    <row r="205" spans="1:21" ht="16" x14ac:dyDescent="0.2">
      <c r="A205" s="33"/>
      <c r="B205" s="33"/>
      <c r="C205" s="33"/>
      <c r="D205" s="33"/>
      <c r="E205" s="33"/>
      <c r="F205" s="33"/>
      <c r="G205" s="33"/>
      <c r="H205" s="33"/>
      <c r="I205" s="33"/>
      <c r="J205" s="33"/>
    </row>
    <row r="206" spans="1:21" ht="16" x14ac:dyDescent="0.2">
      <c r="A206" s="33"/>
      <c r="B206" s="33"/>
      <c r="C206" s="33"/>
      <c r="D206" s="33"/>
      <c r="E206" s="33"/>
      <c r="F206" s="33"/>
      <c r="G206" s="33"/>
      <c r="H206" s="33"/>
      <c r="I206" s="33"/>
      <c r="J206" s="33"/>
    </row>
    <row r="207" spans="1:21" ht="16" x14ac:dyDescent="0.2">
      <c r="A207" s="33"/>
      <c r="B207" s="33"/>
      <c r="C207" s="33"/>
      <c r="D207" s="33"/>
      <c r="E207" s="33"/>
      <c r="F207" s="33"/>
      <c r="G207" s="33"/>
      <c r="H207" s="33"/>
      <c r="I207" s="33"/>
      <c r="J207" s="33"/>
    </row>
    <row r="208" spans="1:21" ht="16" x14ac:dyDescent="0.2">
      <c r="A208" s="33"/>
      <c r="B208" s="33"/>
      <c r="C208" s="33"/>
      <c r="D208" s="33"/>
      <c r="E208" s="33"/>
      <c r="F208" s="33"/>
      <c r="G208" s="33"/>
      <c r="H208" s="33"/>
      <c r="I208" s="33"/>
      <c r="J208" s="33"/>
    </row>
    <row r="209" spans="1:10" ht="16" x14ac:dyDescent="0.2">
      <c r="A209" s="33"/>
      <c r="B209" s="33"/>
      <c r="C209" s="33"/>
      <c r="D209" s="33"/>
      <c r="E209" s="33"/>
      <c r="F209" s="33"/>
      <c r="G209" s="33"/>
      <c r="H209" s="33"/>
      <c r="I209" s="33"/>
      <c r="J209" s="33"/>
    </row>
    <row r="210" spans="1:10" ht="16" x14ac:dyDescent="0.2">
      <c r="A210" s="33"/>
      <c r="B210" s="33"/>
      <c r="C210" s="33"/>
      <c r="D210" s="33"/>
      <c r="E210" s="33"/>
      <c r="F210" s="33"/>
      <c r="G210" s="33"/>
      <c r="H210" s="33"/>
      <c r="I210" s="33"/>
      <c r="J210" s="33"/>
    </row>
    <row r="211" spans="1:10" ht="16" x14ac:dyDescent="0.2">
      <c r="A211" s="33"/>
      <c r="B211" s="33"/>
      <c r="C211" s="33"/>
      <c r="D211" s="33"/>
      <c r="E211" s="33"/>
      <c r="F211" s="33"/>
      <c r="G211" s="33"/>
      <c r="H211" s="33"/>
      <c r="I211" s="33"/>
      <c r="J211" s="33"/>
    </row>
    <row r="212" spans="1:10" ht="16" x14ac:dyDescent="0.2">
      <c r="A212" s="33"/>
      <c r="B212" s="33"/>
      <c r="C212" s="33"/>
      <c r="D212" s="33"/>
      <c r="E212" s="33"/>
      <c r="F212" s="33"/>
      <c r="G212" s="33"/>
      <c r="H212" s="33"/>
      <c r="I212" s="33"/>
      <c r="J212" s="33"/>
    </row>
    <row r="213" spans="1:10" ht="16" x14ac:dyDescent="0.2">
      <c r="A213" s="33"/>
      <c r="B213" s="33"/>
      <c r="C213" s="33"/>
      <c r="D213" s="33"/>
      <c r="E213" s="33"/>
      <c r="F213" s="33"/>
      <c r="G213" s="33"/>
      <c r="H213" s="33"/>
      <c r="I213" s="33"/>
      <c r="J213" s="33"/>
    </row>
    <row r="214" spans="1:10" ht="16" x14ac:dyDescent="0.2">
      <c r="A214" s="33"/>
      <c r="B214" s="33"/>
      <c r="C214" s="33"/>
      <c r="D214" s="33"/>
      <c r="E214" s="33"/>
      <c r="F214" s="33"/>
      <c r="G214" s="33"/>
      <c r="H214" s="33"/>
      <c r="I214" s="33"/>
      <c r="J214" s="33"/>
    </row>
    <row r="215" spans="1:10" ht="16" x14ac:dyDescent="0.2">
      <c r="A215" s="33"/>
      <c r="B215" s="33"/>
      <c r="C215" s="33"/>
      <c r="D215" s="33"/>
      <c r="E215" s="33"/>
      <c r="F215" s="33"/>
      <c r="G215" s="33"/>
      <c r="H215" s="33"/>
      <c r="I215" s="33"/>
      <c r="J215" s="33"/>
    </row>
    <row r="216" spans="1:10" ht="16" x14ac:dyDescent="0.2">
      <c r="A216" s="33"/>
      <c r="B216" s="33"/>
      <c r="C216" s="33"/>
      <c r="D216" s="33"/>
      <c r="E216" s="33"/>
      <c r="F216" s="33"/>
      <c r="G216" s="33"/>
      <c r="H216" s="33"/>
      <c r="I216" s="33"/>
      <c r="J216" s="33"/>
    </row>
    <row r="217" spans="1:10" ht="16" x14ac:dyDescent="0.2">
      <c r="A217" s="33"/>
      <c r="B217" s="33"/>
      <c r="C217" s="33"/>
      <c r="D217" s="33"/>
      <c r="E217" s="33"/>
      <c r="F217" s="33"/>
      <c r="G217" s="33"/>
      <c r="H217" s="33"/>
      <c r="I217" s="33"/>
      <c r="J217" s="33"/>
    </row>
    <row r="218" spans="1:10" ht="16" x14ac:dyDescent="0.2">
      <c r="A218" s="33"/>
      <c r="B218" s="33"/>
      <c r="C218" s="33"/>
      <c r="D218" s="33"/>
      <c r="E218" s="33"/>
      <c r="F218" s="33"/>
      <c r="G218" s="33"/>
      <c r="H218" s="33"/>
      <c r="I218" s="33"/>
      <c r="J218" s="33"/>
    </row>
    <row r="219" spans="1:10" ht="16" x14ac:dyDescent="0.2">
      <c r="A219" s="33"/>
      <c r="B219" s="33"/>
      <c r="C219" s="33"/>
      <c r="D219" s="33"/>
      <c r="E219" s="33"/>
      <c r="F219" s="33"/>
      <c r="G219" s="33"/>
      <c r="H219" s="33"/>
      <c r="I219" s="33"/>
      <c r="J219" s="33"/>
    </row>
    <row r="220" spans="1:10" ht="16" x14ac:dyDescent="0.2">
      <c r="A220" s="33"/>
      <c r="B220" s="33"/>
      <c r="C220" s="33"/>
      <c r="D220" s="33"/>
      <c r="E220" s="33"/>
      <c r="F220" s="33"/>
      <c r="G220" s="33"/>
      <c r="H220" s="33"/>
      <c r="I220" s="33"/>
      <c r="J220" s="33"/>
    </row>
    <row r="221" spans="1:10" ht="16" x14ac:dyDescent="0.2">
      <c r="A221" s="33"/>
      <c r="B221" s="33"/>
      <c r="C221" s="33"/>
      <c r="D221" s="33"/>
      <c r="E221" s="33"/>
      <c r="F221" s="33"/>
      <c r="G221" s="33"/>
      <c r="H221" s="33"/>
      <c r="I221" s="33"/>
      <c r="J221" s="33"/>
    </row>
    <row r="222" spans="1:10" ht="16" x14ac:dyDescent="0.2">
      <c r="A222" s="33"/>
      <c r="B222" s="33"/>
      <c r="C222" s="33"/>
      <c r="D222" s="33"/>
      <c r="E222" s="33"/>
      <c r="F222" s="33"/>
      <c r="G222" s="33"/>
      <c r="H222" s="33"/>
      <c r="I222" s="33"/>
      <c r="J222" s="33"/>
    </row>
    <row r="223" spans="1:10" ht="16" x14ac:dyDescent="0.2">
      <c r="A223" s="33"/>
      <c r="B223" s="33"/>
      <c r="C223" s="33"/>
      <c r="D223" s="33"/>
      <c r="E223" s="33"/>
      <c r="F223" s="33"/>
      <c r="G223" s="33"/>
      <c r="H223" s="33"/>
      <c r="I223" s="33"/>
      <c r="J223" s="33"/>
    </row>
    <row r="224" spans="1:10" ht="16" x14ac:dyDescent="0.2">
      <c r="A224" s="33"/>
      <c r="B224" s="33"/>
      <c r="C224" s="33"/>
      <c r="D224" s="33"/>
      <c r="E224" s="33"/>
      <c r="F224" s="33"/>
      <c r="G224" s="33"/>
      <c r="H224" s="33"/>
      <c r="I224" s="33"/>
      <c r="J224" s="33"/>
    </row>
    <row r="225" spans="1:10" ht="16" x14ac:dyDescent="0.2">
      <c r="A225" s="33"/>
      <c r="B225" s="33"/>
      <c r="C225" s="33"/>
      <c r="D225" s="33"/>
      <c r="E225" s="33"/>
      <c r="F225" s="33"/>
      <c r="G225" s="33"/>
      <c r="H225" s="33"/>
      <c r="I225" s="33"/>
      <c r="J225" s="33"/>
    </row>
    <row r="226" spans="1:10" ht="16" x14ac:dyDescent="0.2">
      <c r="A226" s="33"/>
      <c r="B226" s="33"/>
      <c r="C226" s="33"/>
      <c r="D226" s="33"/>
      <c r="E226" s="33"/>
      <c r="F226" s="33"/>
      <c r="G226" s="33"/>
      <c r="H226" s="33"/>
      <c r="I226" s="33"/>
      <c r="J226" s="33"/>
    </row>
    <row r="227" spans="1:10" ht="16" x14ac:dyDescent="0.2">
      <c r="A227" s="33"/>
      <c r="B227" s="33"/>
      <c r="C227" s="33"/>
      <c r="D227" s="33"/>
      <c r="E227" s="33"/>
      <c r="F227" s="33"/>
      <c r="G227" s="33"/>
      <c r="H227" s="33"/>
      <c r="I227" s="33"/>
      <c r="J227" s="33"/>
    </row>
    <row r="228" spans="1:10" ht="16" x14ac:dyDescent="0.2">
      <c r="A228" s="33"/>
      <c r="B228" s="33"/>
      <c r="C228" s="33"/>
      <c r="D228" s="33"/>
      <c r="E228" s="33"/>
      <c r="F228" s="33"/>
      <c r="G228" s="33"/>
      <c r="H228" s="33"/>
      <c r="I228" s="33"/>
      <c r="J228" s="33"/>
    </row>
    <row r="229" spans="1:10" ht="16" x14ac:dyDescent="0.2">
      <c r="A229" s="33"/>
      <c r="B229" s="33"/>
      <c r="C229" s="33"/>
      <c r="D229" s="33"/>
      <c r="E229" s="33"/>
      <c r="F229" s="33"/>
      <c r="G229" s="33"/>
      <c r="H229" s="33"/>
      <c r="I229" s="33"/>
      <c r="J229" s="33"/>
    </row>
    <row r="230" spans="1:10" ht="16" x14ac:dyDescent="0.2">
      <c r="A230" s="33"/>
      <c r="B230" s="33"/>
      <c r="C230" s="33"/>
      <c r="D230" s="33"/>
      <c r="E230" s="33"/>
      <c r="F230" s="33"/>
      <c r="G230" s="33"/>
      <c r="H230" s="33"/>
      <c r="I230" s="33"/>
      <c r="J230" s="33"/>
    </row>
    <row r="231" spans="1:10" ht="16" x14ac:dyDescent="0.2">
      <c r="A231" s="33"/>
      <c r="B231" s="33"/>
      <c r="C231" s="33"/>
      <c r="D231" s="33"/>
      <c r="E231" s="33"/>
      <c r="F231" s="33"/>
      <c r="G231" s="33"/>
      <c r="H231" s="33"/>
      <c r="I231" s="33"/>
      <c r="J231" s="33"/>
    </row>
    <row r="232" spans="1:10" ht="16" x14ac:dyDescent="0.2">
      <c r="A232" s="33"/>
      <c r="B232" s="33"/>
      <c r="C232" s="33"/>
      <c r="D232" s="33"/>
      <c r="E232" s="33"/>
      <c r="F232" s="33"/>
      <c r="G232" s="33"/>
      <c r="H232" s="33"/>
      <c r="I232" s="33"/>
      <c r="J232" s="33"/>
    </row>
    <row r="233" spans="1:10" ht="16" x14ac:dyDescent="0.2">
      <c r="A233" s="33"/>
      <c r="B233" s="33"/>
      <c r="C233" s="33"/>
      <c r="D233" s="33"/>
      <c r="E233" s="33"/>
      <c r="F233" s="33"/>
      <c r="G233" s="33"/>
      <c r="H233" s="33"/>
      <c r="I233" s="33"/>
      <c r="J233" s="33"/>
    </row>
    <row r="234" spans="1:10" ht="16" x14ac:dyDescent="0.2">
      <c r="A234" s="33"/>
      <c r="B234" s="33"/>
      <c r="C234" s="33"/>
      <c r="D234" s="33"/>
      <c r="E234" s="33"/>
      <c r="F234" s="33"/>
      <c r="G234" s="33"/>
      <c r="H234" s="33"/>
      <c r="I234" s="33"/>
      <c r="J234" s="33"/>
    </row>
    <row r="235" spans="1:10" ht="16" x14ac:dyDescent="0.2">
      <c r="A235" s="33"/>
      <c r="B235" s="33"/>
      <c r="C235" s="33"/>
      <c r="D235" s="33"/>
      <c r="E235" s="33"/>
      <c r="F235" s="33"/>
      <c r="G235" s="33"/>
      <c r="H235" s="33"/>
      <c r="I235" s="33"/>
      <c r="J235" s="33"/>
    </row>
    <row r="236" spans="1:10" ht="16" x14ac:dyDescent="0.2">
      <c r="A236" s="33"/>
      <c r="B236" s="33"/>
      <c r="C236" s="33"/>
      <c r="D236" s="33"/>
      <c r="E236" s="33"/>
      <c r="F236" s="33"/>
      <c r="G236" s="33"/>
      <c r="H236" s="33"/>
      <c r="I236" s="33"/>
      <c r="J236" s="33"/>
    </row>
    <row r="237" spans="1:10" ht="16" x14ac:dyDescent="0.2">
      <c r="A237" s="33"/>
      <c r="B237" s="33"/>
      <c r="C237" s="33"/>
      <c r="D237" s="33"/>
      <c r="E237" s="33"/>
      <c r="F237" s="33"/>
      <c r="G237" s="33"/>
      <c r="H237" s="33"/>
      <c r="I237" s="33"/>
      <c r="J237" s="33"/>
    </row>
    <row r="238" spans="1:10" ht="16" x14ac:dyDescent="0.2">
      <c r="A238" s="33"/>
      <c r="B238" s="33"/>
      <c r="C238" s="33"/>
      <c r="D238" s="33"/>
      <c r="E238" s="33"/>
      <c r="F238" s="33"/>
      <c r="G238" s="33"/>
      <c r="H238" s="33"/>
      <c r="I238" s="33"/>
      <c r="J238" s="33"/>
    </row>
    <row r="239" spans="1:10" ht="16" x14ac:dyDescent="0.2">
      <c r="A239" s="33"/>
      <c r="B239" s="33"/>
      <c r="C239" s="33"/>
      <c r="D239" s="33"/>
      <c r="E239" s="33"/>
      <c r="F239" s="33"/>
      <c r="G239" s="33"/>
      <c r="H239" s="33"/>
      <c r="I239" s="33"/>
      <c r="J239" s="33"/>
    </row>
    <row r="240" spans="1:10" ht="16" x14ac:dyDescent="0.2">
      <c r="A240" s="33"/>
      <c r="B240" s="33"/>
      <c r="C240" s="33"/>
      <c r="D240" s="33"/>
      <c r="E240" s="33"/>
      <c r="F240" s="33"/>
      <c r="G240" s="33"/>
      <c r="H240" s="33"/>
      <c r="I240" s="33"/>
      <c r="J240" s="33"/>
    </row>
    <row r="241" spans="1:10" ht="16" x14ac:dyDescent="0.2">
      <c r="A241" s="33"/>
      <c r="B241" s="33"/>
      <c r="C241" s="33"/>
      <c r="D241" s="33"/>
      <c r="E241" s="33"/>
      <c r="F241" s="33"/>
      <c r="G241" s="33"/>
      <c r="H241" s="33"/>
      <c r="I241" s="33"/>
      <c r="J241" s="33"/>
    </row>
    <row r="242" spans="1:10" ht="16" x14ac:dyDescent="0.2">
      <c r="A242" s="33"/>
      <c r="B242" s="33"/>
      <c r="C242" s="33"/>
      <c r="D242" s="33"/>
      <c r="E242" s="33"/>
      <c r="F242" s="33"/>
      <c r="G242" s="33"/>
      <c r="H242" s="33"/>
      <c r="I242" s="33"/>
      <c r="J242" s="33"/>
    </row>
    <row r="243" spans="1:10" ht="16" x14ac:dyDescent="0.2">
      <c r="A243" s="33"/>
      <c r="B243" s="33"/>
      <c r="C243" s="33"/>
      <c r="D243" s="33"/>
      <c r="E243" s="33"/>
      <c r="F243" s="33"/>
      <c r="G243" s="33"/>
      <c r="H243" s="33"/>
      <c r="I243" s="33"/>
      <c r="J243" s="33"/>
    </row>
    <row r="244" spans="1:10" ht="16" x14ac:dyDescent="0.2">
      <c r="A244" s="33"/>
      <c r="B244" s="33"/>
      <c r="C244" s="33"/>
      <c r="D244" s="33"/>
      <c r="E244" s="33"/>
      <c r="F244" s="33"/>
      <c r="G244" s="33"/>
      <c r="H244" s="33"/>
      <c r="I244" s="33"/>
      <c r="J244" s="33"/>
    </row>
    <row r="245" spans="1:10" ht="16" x14ac:dyDescent="0.2">
      <c r="A245" s="33"/>
      <c r="B245" s="33"/>
      <c r="C245" s="33"/>
      <c r="D245" s="33"/>
      <c r="E245" s="33"/>
      <c r="F245" s="33"/>
      <c r="G245" s="33"/>
      <c r="H245" s="33"/>
      <c r="I245" s="33"/>
      <c r="J245" s="33"/>
    </row>
    <row r="246" spans="1:10" ht="16" x14ac:dyDescent="0.2">
      <c r="A246" s="33"/>
      <c r="B246" s="33"/>
      <c r="C246" s="33"/>
      <c r="D246" s="33"/>
      <c r="E246" s="33"/>
      <c r="F246" s="33"/>
      <c r="G246" s="33"/>
      <c r="H246" s="33"/>
      <c r="I246" s="33"/>
      <c r="J246" s="33"/>
    </row>
    <row r="247" spans="1:10" ht="16" x14ac:dyDescent="0.2">
      <c r="A247" s="33"/>
      <c r="B247" s="33"/>
      <c r="C247" s="33"/>
      <c r="D247" s="33"/>
      <c r="E247" s="33"/>
      <c r="F247" s="33"/>
      <c r="G247" s="33"/>
      <c r="H247" s="33"/>
      <c r="I247" s="33"/>
      <c r="J247" s="33"/>
    </row>
    <row r="248" spans="1:10" ht="16" x14ac:dyDescent="0.2">
      <c r="A248" s="33"/>
      <c r="B248" s="33"/>
      <c r="C248" s="33"/>
      <c r="D248" s="33"/>
      <c r="E248" s="33"/>
      <c r="F248" s="33"/>
      <c r="G248" s="33"/>
      <c r="H248" s="33"/>
      <c r="I248" s="33"/>
      <c r="J248" s="33"/>
    </row>
    <row r="249" spans="1:10" ht="16" x14ac:dyDescent="0.2">
      <c r="A249" s="33"/>
      <c r="B249" s="33"/>
      <c r="C249" s="33"/>
      <c r="D249" s="33"/>
      <c r="E249" s="33"/>
      <c r="F249" s="33"/>
      <c r="G249" s="33"/>
      <c r="H249" s="33"/>
      <c r="I249" s="33"/>
      <c r="J249" s="33"/>
    </row>
    <row r="250" spans="1:10" ht="16" x14ac:dyDescent="0.2">
      <c r="A250" s="33"/>
      <c r="B250" s="33"/>
      <c r="C250" s="33"/>
      <c r="D250" s="33"/>
      <c r="E250" s="33"/>
      <c r="F250" s="33"/>
      <c r="G250" s="33"/>
      <c r="H250" s="33"/>
      <c r="I250" s="33"/>
      <c r="J250" s="33"/>
    </row>
    <row r="251" spans="1:10" ht="16" x14ac:dyDescent="0.2">
      <c r="A251" s="33"/>
      <c r="B251" s="33"/>
      <c r="C251" s="33"/>
      <c r="D251" s="33"/>
      <c r="E251" s="33"/>
      <c r="F251" s="33"/>
      <c r="G251" s="33"/>
      <c r="H251" s="33"/>
      <c r="I251" s="33"/>
      <c r="J251" s="33"/>
    </row>
    <row r="252" spans="1:10" ht="16" x14ac:dyDescent="0.2">
      <c r="A252" s="33"/>
      <c r="B252" s="33"/>
      <c r="C252" s="33"/>
      <c r="D252" s="33"/>
      <c r="E252" s="33"/>
      <c r="F252" s="33"/>
      <c r="G252" s="33"/>
      <c r="H252" s="33"/>
      <c r="I252" s="33"/>
      <c r="J252" s="33"/>
    </row>
    <row r="253" spans="1:10" ht="16" x14ac:dyDescent="0.2">
      <c r="A253" s="33"/>
      <c r="B253" s="33"/>
      <c r="C253" s="33"/>
      <c r="D253" s="33"/>
      <c r="E253" s="33"/>
      <c r="F253" s="33"/>
      <c r="G253" s="33"/>
      <c r="H253" s="33"/>
      <c r="I253" s="33"/>
      <c r="J253" s="33"/>
    </row>
    <row r="254" spans="1:10" ht="16" x14ac:dyDescent="0.2">
      <c r="A254" s="33"/>
      <c r="B254" s="33"/>
      <c r="C254" s="33"/>
      <c r="D254" s="33"/>
      <c r="E254" s="33"/>
      <c r="F254" s="33"/>
      <c r="G254" s="33"/>
      <c r="H254" s="33"/>
      <c r="I254" s="33"/>
      <c r="J254" s="33"/>
    </row>
    <row r="255" spans="1:10" ht="16" x14ac:dyDescent="0.2">
      <c r="A255" s="33"/>
      <c r="B255" s="33"/>
      <c r="C255" s="33"/>
      <c r="D255" s="33"/>
      <c r="E255" s="33"/>
      <c r="F255" s="33"/>
      <c r="G255" s="33"/>
      <c r="H255" s="33"/>
      <c r="I255" s="33"/>
      <c r="J255" s="33"/>
    </row>
    <row r="256" spans="1:10" ht="16" x14ac:dyDescent="0.2">
      <c r="A256" s="33"/>
      <c r="B256" s="33"/>
      <c r="C256" s="33"/>
      <c r="D256" s="33"/>
      <c r="E256" s="33"/>
      <c r="F256" s="33"/>
      <c r="G256" s="33"/>
      <c r="H256" s="33"/>
      <c r="I256" s="33"/>
      <c r="J256" s="33"/>
    </row>
    <row r="257" spans="1:10" ht="16" x14ac:dyDescent="0.2">
      <c r="A257" s="33"/>
      <c r="B257" s="33"/>
      <c r="C257" s="33"/>
      <c r="D257" s="33"/>
      <c r="E257" s="33"/>
      <c r="F257" s="33"/>
      <c r="G257" s="33"/>
      <c r="H257" s="33"/>
      <c r="I257" s="33"/>
      <c r="J257" s="33"/>
    </row>
    <row r="258" spans="1:10" ht="16" x14ac:dyDescent="0.2">
      <c r="A258" s="33"/>
      <c r="B258" s="33"/>
      <c r="C258" s="33"/>
      <c r="D258" s="33"/>
      <c r="E258" s="33"/>
      <c r="F258" s="33"/>
      <c r="G258" s="33"/>
      <c r="H258" s="33"/>
      <c r="I258" s="33"/>
      <c r="J258" s="33"/>
    </row>
    <row r="259" spans="1:10" ht="16" x14ac:dyDescent="0.2">
      <c r="A259" s="33"/>
      <c r="B259" s="33"/>
      <c r="C259" s="33"/>
      <c r="D259" s="33"/>
      <c r="E259" s="33"/>
      <c r="F259" s="33"/>
      <c r="G259" s="33"/>
      <c r="H259" s="33"/>
      <c r="I259" s="33"/>
      <c r="J259" s="33"/>
    </row>
    <row r="260" spans="1:10" ht="16" x14ac:dyDescent="0.2">
      <c r="A260" s="33"/>
      <c r="B260" s="33"/>
      <c r="C260" s="33"/>
      <c r="D260" s="33"/>
      <c r="E260" s="33"/>
      <c r="F260" s="33"/>
      <c r="G260" s="33"/>
      <c r="H260" s="33"/>
      <c r="I260" s="33"/>
      <c r="J260" s="33"/>
    </row>
    <row r="261" spans="1:10" ht="16" x14ac:dyDescent="0.2">
      <c r="A261" s="33"/>
      <c r="B261" s="33"/>
      <c r="C261" s="33"/>
      <c r="D261" s="33"/>
      <c r="E261" s="33"/>
      <c r="F261" s="33"/>
      <c r="G261" s="33"/>
      <c r="H261" s="33"/>
      <c r="I261" s="33"/>
      <c r="J261" s="33"/>
    </row>
    <row r="262" spans="1:10" ht="16" x14ac:dyDescent="0.2">
      <c r="A262" s="33"/>
      <c r="B262" s="33"/>
      <c r="C262" s="33"/>
      <c r="D262" s="33"/>
      <c r="E262" s="33"/>
      <c r="F262" s="33"/>
      <c r="G262" s="33"/>
      <c r="H262" s="33"/>
      <c r="I262" s="33"/>
      <c r="J262" s="33"/>
    </row>
    <row r="263" spans="1:10" ht="16" x14ac:dyDescent="0.2">
      <c r="A263" s="33"/>
      <c r="B263" s="33"/>
      <c r="C263" s="33"/>
      <c r="D263" s="33"/>
      <c r="E263" s="33"/>
      <c r="F263" s="33"/>
      <c r="G263" s="33"/>
      <c r="H263" s="33"/>
      <c r="I263" s="33"/>
      <c r="J263" s="33"/>
    </row>
    <row r="264" spans="1:10" ht="16" x14ac:dyDescent="0.2">
      <c r="A264" s="33"/>
      <c r="B264" s="33"/>
      <c r="C264" s="33"/>
      <c r="D264" s="33"/>
      <c r="E264" s="33"/>
      <c r="F264" s="33"/>
      <c r="G264" s="33"/>
      <c r="H264" s="33"/>
      <c r="I264" s="33"/>
      <c r="J264" s="33"/>
    </row>
    <row r="265" spans="1:10" ht="16" x14ac:dyDescent="0.2">
      <c r="A265" s="33"/>
      <c r="B265" s="33"/>
      <c r="C265" s="33"/>
      <c r="D265" s="33"/>
      <c r="E265" s="33"/>
      <c r="F265" s="33"/>
      <c r="G265" s="33"/>
      <c r="H265" s="33"/>
      <c r="I265" s="33"/>
      <c r="J265" s="33"/>
    </row>
    <row r="266" spans="1:10" ht="16" x14ac:dyDescent="0.2">
      <c r="A266" s="33"/>
      <c r="B266" s="33"/>
      <c r="C266" s="33"/>
      <c r="D266" s="33"/>
      <c r="E266" s="33"/>
      <c r="F266" s="33"/>
      <c r="G266" s="33"/>
      <c r="H266" s="33"/>
      <c r="I266" s="33"/>
      <c r="J266" s="33"/>
    </row>
    <row r="267" spans="1:10" ht="16" x14ac:dyDescent="0.2">
      <c r="A267" s="33"/>
      <c r="B267" s="33"/>
      <c r="C267" s="33"/>
      <c r="D267" s="33"/>
      <c r="E267" s="33"/>
      <c r="F267" s="33"/>
      <c r="G267" s="33"/>
      <c r="H267" s="33"/>
      <c r="I267" s="33"/>
      <c r="J267" s="33"/>
    </row>
    <row r="268" spans="1:10" ht="16" x14ac:dyDescent="0.2">
      <c r="A268" s="33"/>
      <c r="B268" s="33"/>
      <c r="C268" s="33"/>
      <c r="D268" s="33"/>
      <c r="E268" s="33"/>
      <c r="F268" s="33"/>
      <c r="G268" s="33"/>
      <c r="H268" s="33"/>
      <c r="I268" s="33"/>
      <c r="J268" s="33"/>
    </row>
    <row r="269" spans="1:10" ht="16" x14ac:dyDescent="0.2">
      <c r="A269" s="33"/>
      <c r="B269" s="33"/>
      <c r="C269" s="33"/>
      <c r="D269" s="33"/>
      <c r="E269" s="33"/>
      <c r="F269" s="33"/>
      <c r="G269" s="33"/>
      <c r="H269" s="33"/>
      <c r="I269" s="33"/>
      <c r="J269" s="33"/>
    </row>
    <row r="270" spans="1:10" ht="16" x14ac:dyDescent="0.2">
      <c r="A270" s="33"/>
      <c r="B270" s="33"/>
      <c r="C270" s="33"/>
      <c r="D270" s="33"/>
      <c r="E270" s="33"/>
      <c r="F270" s="33"/>
      <c r="G270" s="33"/>
      <c r="H270" s="33"/>
      <c r="I270" s="33"/>
      <c r="J270" s="33"/>
    </row>
    <row r="271" spans="1:10" ht="16" x14ac:dyDescent="0.2">
      <c r="A271" s="33"/>
      <c r="B271" s="33"/>
      <c r="C271" s="33"/>
      <c r="D271" s="33"/>
      <c r="E271" s="33"/>
      <c r="F271" s="33"/>
      <c r="G271" s="33"/>
      <c r="H271" s="33"/>
      <c r="I271" s="33"/>
      <c r="J271" s="33"/>
    </row>
    <row r="272" spans="1:10" ht="16" x14ac:dyDescent="0.2">
      <c r="A272" s="33"/>
      <c r="B272" s="33"/>
      <c r="C272" s="33"/>
      <c r="D272" s="33"/>
      <c r="E272" s="33"/>
      <c r="F272" s="33"/>
      <c r="G272" s="33"/>
      <c r="H272" s="33"/>
      <c r="I272" s="33"/>
      <c r="J272" s="33"/>
    </row>
    <row r="273" spans="1:10" ht="16" x14ac:dyDescent="0.2">
      <c r="A273" s="33"/>
      <c r="B273" s="33"/>
      <c r="C273" s="33"/>
      <c r="D273" s="33"/>
      <c r="E273" s="33"/>
      <c r="F273" s="33"/>
      <c r="G273" s="33"/>
      <c r="H273" s="33"/>
      <c r="I273" s="33"/>
      <c r="J273" s="33"/>
    </row>
    <row r="274" spans="1:10" ht="16" x14ac:dyDescent="0.2">
      <c r="A274" s="33"/>
      <c r="B274" s="33"/>
      <c r="C274" s="33"/>
      <c r="D274" s="33"/>
      <c r="E274" s="33"/>
      <c r="F274" s="33"/>
      <c r="G274" s="33"/>
      <c r="H274" s="33"/>
      <c r="I274" s="33"/>
      <c r="J274" s="33"/>
    </row>
    <row r="275" spans="1:10" ht="16" x14ac:dyDescent="0.2">
      <c r="A275" s="33"/>
      <c r="B275" s="33"/>
      <c r="C275" s="33"/>
      <c r="D275" s="33"/>
      <c r="E275" s="33"/>
      <c r="F275" s="33"/>
      <c r="G275" s="33"/>
      <c r="H275" s="33"/>
      <c r="I275" s="33"/>
      <c r="J275" s="33"/>
    </row>
    <row r="276" spans="1:10" ht="16" x14ac:dyDescent="0.2">
      <c r="A276" s="33"/>
      <c r="B276" s="33"/>
      <c r="C276" s="33"/>
      <c r="D276" s="33"/>
      <c r="E276" s="33"/>
      <c r="F276" s="33"/>
      <c r="G276" s="33"/>
      <c r="H276" s="33"/>
      <c r="I276" s="33"/>
      <c r="J276" s="33"/>
    </row>
    <row r="277" spans="1:10" ht="16" x14ac:dyDescent="0.2">
      <c r="A277" s="33"/>
      <c r="B277" s="33"/>
      <c r="C277" s="33"/>
      <c r="D277" s="33"/>
      <c r="E277" s="33"/>
      <c r="F277" s="33"/>
      <c r="G277" s="33"/>
      <c r="H277" s="33"/>
      <c r="I277" s="33"/>
      <c r="J277" s="33"/>
    </row>
    <row r="278" spans="1:10" ht="16" x14ac:dyDescent="0.2">
      <c r="A278" s="33"/>
      <c r="B278" s="33"/>
      <c r="C278" s="33"/>
      <c r="D278" s="33"/>
      <c r="E278" s="33"/>
      <c r="F278" s="33"/>
      <c r="G278" s="33"/>
      <c r="H278" s="33"/>
      <c r="I278" s="33"/>
      <c r="J278" s="33"/>
    </row>
    <row r="279" spans="1:10" ht="16" x14ac:dyDescent="0.2">
      <c r="A279" s="33"/>
      <c r="B279" s="33"/>
      <c r="C279" s="33"/>
      <c r="D279" s="33"/>
      <c r="E279" s="33"/>
      <c r="F279" s="33"/>
      <c r="G279" s="33"/>
      <c r="H279" s="33"/>
      <c r="I279" s="33"/>
      <c r="J279" s="33"/>
    </row>
    <row r="280" spans="1:10" ht="16" x14ac:dyDescent="0.2">
      <c r="A280" s="33"/>
      <c r="B280" s="33"/>
      <c r="C280" s="33"/>
      <c r="D280" s="33"/>
      <c r="E280" s="33"/>
      <c r="F280" s="33"/>
      <c r="G280" s="33"/>
      <c r="H280" s="33"/>
      <c r="I280" s="33"/>
      <c r="J280" s="33"/>
    </row>
    <row r="281" spans="1:10" ht="16" x14ac:dyDescent="0.2">
      <c r="A281" s="33"/>
      <c r="B281" s="33"/>
      <c r="C281" s="33"/>
      <c r="D281" s="33"/>
      <c r="E281" s="33"/>
      <c r="F281" s="33"/>
      <c r="G281" s="33"/>
      <c r="H281" s="33"/>
      <c r="I281" s="33"/>
      <c r="J281" s="33"/>
    </row>
    <row r="282" spans="1:10" ht="16" x14ac:dyDescent="0.2">
      <c r="A282" s="33"/>
      <c r="B282" s="33"/>
      <c r="C282" s="33"/>
      <c r="D282" s="33"/>
      <c r="E282" s="33"/>
      <c r="F282" s="33"/>
      <c r="G282" s="33"/>
      <c r="H282" s="33"/>
      <c r="I282" s="33"/>
      <c r="J282" s="33"/>
    </row>
    <row r="283" spans="1:10" ht="16" x14ac:dyDescent="0.2">
      <c r="A283" s="33"/>
      <c r="B283" s="33"/>
      <c r="C283" s="33"/>
      <c r="D283" s="33"/>
      <c r="E283" s="33"/>
      <c r="F283" s="33"/>
      <c r="G283" s="33"/>
      <c r="H283" s="33"/>
      <c r="I283" s="33"/>
      <c r="J283" s="33"/>
    </row>
    <row r="284" spans="1:10" ht="16" x14ac:dyDescent="0.2">
      <c r="A284" s="33"/>
      <c r="B284" s="33"/>
      <c r="C284" s="33"/>
      <c r="D284" s="33"/>
      <c r="E284" s="33"/>
      <c r="F284" s="33"/>
      <c r="G284" s="33"/>
      <c r="H284" s="33"/>
      <c r="I284" s="33"/>
      <c r="J284" s="33"/>
    </row>
    <row r="285" spans="1:10" ht="16" x14ac:dyDescent="0.2">
      <c r="A285" s="33"/>
      <c r="B285" s="33"/>
      <c r="C285" s="33"/>
      <c r="D285" s="33"/>
      <c r="E285" s="33"/>
      <c r="F285" s="33"/>
      <c r="G285" s="33"/>
      <c r="H285" s="33"/>
      <c r="I285" s="33"/>
      <c r="J285" s="33"/>
    </row>
    <row r="286" spans="1:10" ht="16" x14ac:dyDescent="0.2">
      <c r="A286" s="33"/>
      <c r="B286" s="33"/>
      <c r="C286" s="33"/>
      <c r="D286" s="33"/>
      <c r="E286" s="33"/>
      <c r="F286" s="33"/>
      <c r="G286" s="33"/>
      <c r="H286" s="33"/>
      <c r="I286" s="33"/>
      <c r="J286" s="33"/>
    </row>
    <row r="287" spans="1:10" ht="16" x14ac:dyDescent="0.2">
      <c r="A287" s="33"/>
      <c r="B287" s="33"/>
      <c r="C287" s="33"/>
      <c r="D287" s="33"/>
      <c r="E287" s="33"/>
      <c r="F287" s="33"/>
      <c r="G287" s="33"/>
      <c r="H287" s="33"/>
      <c r="I287" s="33"/>
      <c r="J287" s="33"/>
    </row>
    <row r="288" spans="1:10" ht="16" x14ac:dyDescent="0.2">
      <c r="A288" s="33"/>
      <c r="B288" s="33"/>
      <c r="C288" s="33"/>
      <c r="D288" s="33"/>
      <c r="E288" s="33"/>
      <c r="F288" s="33"/>
      <c r="G288" s="33"/>
      <c r="H288" s="33"/>
      <c r="I288" s="33"/>
      <c r="J288" s="33"/>
    </row>
    <row r="289" spans="1:10" ht="16" x14ac:dyDescent="0.2">
      <c r="A289" s="33"/>
      <c r="B289" s="33"/>
      <c r="C289" s="33"/>
      <c r="D289" s="33"/>
      <c r="E289" s="33"/>
      <c r="F289" s="33"/>
      <c r="G289" s="33"/>
      <c r="H289" s="33"/>
      <c r="I289" s="33"/>
      <c r="J289" s="33"/>
    </row>
    <row r="290" spans="1:10" ht="16" x14ac:dyDescent="0.2">
      <c r="A290" s="33"/>
      <c r="B290" s="33"/>
      <c r="C290" s="33"/>
      <c r="D290" s="33"/>
      <c r="E290" s="33"/>
      <c r="F290" s="33"/>
      <c r="G290" s="33"/>
      <c r="H290" s="33"/>
      <c r="I290" s="33"/>
      <c r="J290" s="33"/>
    </row>
    <row r="291" spans="1:10" ht="16" x14ac:dyDescent="0.2">
      <c r="A291" s="33"/>
      <c r="B291" s="33"/>
      <c r="C291" s="33"/>
      <c r="D291" s="33"/>
      <c r="E291" s="33"/>
      <c r="F291" s="33"/>
      <c r="G291" s="33"/>
      <c r="H291" s="33"/>
      <c r="I291" s="33"/>
      <c r="J291" s="33"/>
    </row>
    <row r="292" spans="1:10" ht="16" x14ac:dyDescent="0.2">
      <c r="A292" s="33"/>
      <c r="B292" s="33"/>
      <c r="C292" s="33"/>
      <c r="D292" s="33"/>
      <c r="E292" s="33"/>
      <c r="F292" s="33"/>
      <c r="G292" s="33"/>
      <c r="H292" s="33"/>
      <c r="I292" s="33"/>
      <c r="J292" s="33"/>
    </row>
    <row r="293" spans="1:10" ht="16" x14ac:dyDescent="0.2">
      <c r="A293" s="33"/>
      <c r="B293" s="33"/>
      <c r="C293" s="33"/>
      <c r="D293" s="33"/>
      <c r="E293" s="33"/>
      <c r="F293" s="33"/>
      <c r="G293" s="33"/>
      <c r="H293" s="33"/>
      <c r="I293" s="33"/>
      <c r="J293" s="33"/>
    </row>
    <row r="294" spans="1:10" ht="16" x14ac:dyDescent="0.2">
      <c r="A294" s="33"/>
      <c r="B294" s="33"/>
      <c r="C294" s="33"/>
      <c r="D294" s="33"/>
      <c r="E294" s="33"/>
      <c r="F294" s="33"/>
      <c r="G294" s="33"/>
      <c r="H294" s="33"/>
      <c r="I294" s="33"/>
      <c r="J294" s="33"/>
    </row>
    <row r="295" spans="1:10" ht="16" x14ac:dyDescent="0.2">
      <c r="A295" s="33"/>
      <c r="B295" s="33"/>
      <c r="C295" s="33"/>
      <c r="D295" s="33"/>
      <c r="E295" s="33"/>
      <c r="F295" s="33"/>
      <c r="G295" s="33"/>
      <c r="H295" s="33"/>
      <c r="I295" s="33"/>
      <c r="J295" s="33"/>
    </row>
    <row r="296" spans="1:10" ht="16" x14ac:dyDescent="0.2">
      <c r="A296" s="33"/>
      <c r="B296" s="33"/>
      <c r="C296" s="33"/>
      <c r="D296" s="33"/>
      <c r="E296" s="33"/>
      <c r="F296" s="33"/>
      <c r="G296" s="33"/>
      <c r="H296" s="33"/>
      <c r="I296" s="33"/>
      <c r="J296" s="33"/>
    </row>
    <row r="297" spans="1:10" ht="16" x14ac:dyDescent="0.2">
      <c r="A297" s="33"/>
      <c r="B297" s="33"/>
      <c r="C297" s="33"/>
      <c r="D297" s="33"/>
      <c r="E297" s="33"/>
      <c r="F297" s="33"/>
      <c r="G297" s="33"/>
      <c r="H297" s="33"/>
      <c r="I297" s="33"/>
      <c r="J297" s="33"/>
    </row>
    <row r="298" spans="1:10" ht="16" x14ac:dyDescent="0.2">
      <c r="A298" s="33"/>
      <c r="B298" s="33"/>
      <c r="C298" s="33"/>
      <c r="D298" s="33"/>
      <c r="E298" s="33"/>
      <c r="F298" s="33"/>
      <c r="G298" s="33"/>
      <c r="H298" s="33"/>
      <c r="I298" s="33"/>
      <c r="J298" s="33"/>
    </row>
    <row r="299" spans="1:10" ht="16" x14ac:dyDescent="0.2">
      <c r="A299" s="33"/>
      <c r="B299" s="33"/>
      <c r="C299" s="33"/>
      <c r="D299" s="33"/>
      <c r="E299" s="33"/>
      <c r="F299" s="33"/>
      <c r="G299" s="33"/>
      <c r="H299" s="33"/>
      <c r="I299" s="33"/>
      <c r="J299" s="33"/>
    </row>
    <row r="300" spans="1:10" ht="16" x14ac:dyDescent="0.2">
      <c r="A300" s="33"/>
      <c r="B300" s="33"/>
      <c r="C300" s="33"/>
      <c r="D300" s="33"/>
      <c r="E300" s="33"/>
      <c r="F300" s="33"/>
      <c r="G300" s="33"/>
      <c r="H300" s="33"/>
      <c r="I300" s="33"/>
      <c r="J300" s="33"/>
    </row>
    <row r="301" spans="1:10" ht="16" x14ac:dyDescent="0.2">
      <c r="A301" s="33"/>
      <c r="B301" s="33"/>
      <c r="C301" s="33"/>
      <c r="D301" s="33"/>
      <c r="E301" s="33"/>
      <c r="F301" s="33"/>
      <c r="G301" s="33"/>
      <c r="H301" s="33"/>
      <c r="I301" s="33"/>
      <c r="J301" s="33"/>
    </row>
    <row r="302" spans="1:10" ht="16" x14ac:dyDescent="0.2">
      <c r="A302" s="33"/>
      <c r="B302" s="33"/>
      <c r="C302" s="33"/>
      <c r="D302" s="33"/>
      <c r="E302" s="33"/>
      <c r="F302" s="33"/>
      <c r="G302" s="33"/>
      <c r="H302" s="33"/>
      <c r="I302" s="33"/>
      <c r="J302" s="33"/>
    </row>
    <row r="303" spans="1:10" ht="16" x14ac:dyDescent="0.2">
      <c r="A303" s="33"/>
      <c r="B303" s="33"/>
      <c r="C303" s="33"/>
      <c r="D303" s="33"/>
      <c r="E303" s="33"/>
      <c r="F303" s="33"/>
      <c r="G303" s="33"/>
      <c r="H303" s="33"/>
      <c r="I303" s="33"/>
      <c r="J303" s="33"/>
    </row>
    <row r="304" spans="1:10" ht="16" x14ac:dyDescent="0.2">
      <c r="A304" s="33"/>
      <c r="B304" s="33"/>
      <c r="C304" s="33"/>
      <c r="D304" s="33"/>
      <c r="E304" s="33"/>
      <c r="F304" s="33"/>
      <c r="G304" s="33"/>
      <c r="H304" s="33"/>
      <c r="I304" s="33"/>
      <c r="J304" s="33"/>
    </row>
    <row r="305" spans="1:10" ht="16" x14ac:dyDescent="0.2">
      <c r="A305" s="33"/>
      <c r="B305" s="33"/>
      <c r="C305" s="33"/>
      <c r="D305" s="33"/>
      <c r="E305" s="33"/>
      <c r="F305" s="33"/>
      <c r="G305" s="33"/>
      <c r="H305" s="33"/>
      <c r="I305" s="33"/>
      <c r="J305" s="33"/>
    </row>
    <row r="306" spans="1:10" ht="16" x14ac:dyDescent="0.2">
      <c r="A306" s="33"/>
      <c r="B306" s="33"/>
      <c r="C306" s="33"/>
      <c r="D306" s="33"/>
      <c r="E306" s="33"/>
      <c r="F306" s="33"/>
      <c r="G306" s="33"/>
      <c r="H306" s="33"/>
      <c r="I306" s="33"/>
      <c r="J306" s="33"/>
    </row>
    <row r="307" spans="1:10" ht="16" x14ac:dyDescent="0.2">
      <c r="A307" s="33"/>
      <c r="B307" s="33"/>
      <c r="C307" s="33"/>
      <c r="D307" s="33"/>
      <c r="E307" s="33"/>
      <c r="F307" s="33"/>
      <c r="G307" s="33"/>
      <c r="H307" s="33"/>
      <c r="I307" s="33"/>
      <c r="J307" s="33"/>
    </row>
    <row r="308" spans="1:10" ht="16" x14ac:dyDescent="0.2">
      <c r="A308" s="33"/>
      <c r="B308" s="33"/>
      <c r="C308" s="33"/>
      <c r="D308" s="33"/>
      <c r="E308" s="33"/>
      <c r="F308" s="33"/>
      <c r="G308" s="33"/>
      <c r="H308" s="33"/>
      <c r="I308" s="33"/>
      <c r="J308" s="33"/>
    </row>
    <row r="309" spans="1:10" ht="16" x14ac:dyDescent="0.2">
      <c r="A309" s="33"/>
      <c r="B309" s="33"/>
      <c r="C309" s="33"/>
      <c r="D309" s="33"/>
      <c r="E309" s="33"/>
      <c r="F309" s="33"/>
      <c r="G309" s="33"/>
      <c r="H309" s="33"/>
      <c r="I309" s="33"/>
      <c r="J309" s="33"/>
    </row>
    <row r="310" spans="1:10" ht="16" x14ac:dyDescent="0.2">
      <c r="A310" s="33"/>
      <c r="B310" s="33"/>
      <c r="C310" s="33"/>
      <c r="D310" s="33"/>
      <c r="E310" s="33"/>
      <c r="F310" s="33"/>
      <c r="G310" s="33"/>
      <c r="H310" s="33"/>
      <c r="I310" s="33"/>
      <c r="J310" s="33"/>
    </row>
    <row r="311" spans="1:10" ht="16" x14ac:dyDescent="0.2">
      <c r="A311" s="33"/>
      <c r="B311" s="33"/>
      <c r="C311" s="33"/>
      <c r="D311" s="33"/>
      <c r="E311" s="33"/>
      <c r="F311" s="33"/>
      <c r="G311" s="33"/>
      <c r="H311" s="33"/>
      <c r="I311" s="33"/>
      <c r="J311" s="33"/>
    </row>
    <row r="312" spans="1:10" ht="16" x14ac:dyDescent="0.2">
      <c r="A312" s="33"/>
      <c r="B312" s="33"/>
      <c r="C312" s="33"/>
      <c r="D312" s="33"/>
      <c r="E312" s="33"/>
      <c r="F312" s="33"/>
      <c r="G312" s="33"/>
      <c r="H312" s="33"/>
      <c r="I312" s="33"/>
      <c r="J312" s="33"/>
    </row>
    <row r="313" spans="1:10" ht="16" x14ac:dyDescent="0.2">
      <c r="A313" s="33"/>
      <c r="B313" s="33"/>
      <c r="C313" s="33"/>
      <c r="D313" s="33"/>
      <c r="E313" s="33"/>
      <c r="F313" s="33"/>
      <c r="G313" s="33"/>
      <c r="H313" s="33"/>
      <c r="I313" s="33"/>
      <c r="J313" s="33"/>
    </row>
    <row r="314" spans="1:10" ht="16" x14ac:dyDescent="0.2">
      <c r="A314" s="33"/>
      <c r="B314" s="33"/>
      <c r="C314" s="33"/>
      <c r="D314" s="33"/>
      <c r="E314" s="33"/>
      <c r="F314" s="33"/>
      <c r="G314" s="33"/>
      <c r="H314" s="33"/>
      <c r="I314" s="33"/>
      <c r="J314" s="33"/>
    </row>
    <row r="315" spans="1:10" ht="16" x14ac:dyDescent="0.2">
      <c r="A315" s="33"/>
      <c r="B315" s="33"/>
      <c r="C315" s="33"/>
      <c r="D315" s="33"/>
      <c r="E315" s="33"/>
      <c r="F315" s="33"/>
      <c r="G315" s="33"/>
      <c r="H315" s="33"/>
      <c r="I315" s="33"/>
      <c r="J315" s="33"/>
    </row>
    <row r="316" spans="1:10" ht="16" x14ac:dyDescent="0.2">
      <c r="A316" s="33"/>
      <c r="B316" s="33"/>
      <c r="C316" s="33"/>
      <c r="D316" s="33"/>
      <c r="E316" s="33"/>
      <c r="F316" s="33"/>
      <c r="G316" s="33"/>
      <c r="H316" s="33"/>
      <c r="I316" s="33"/>
      <c r="J316" s="33"/>
    </row>
    <row r="317" spans="1:10" ht="16" x14ac:dyDescent="0.2">
      <c r="A317" s="33"/>
      <c r="B317" s="33"/>
      <c r="C317" s="33"/>
      <c r="D317" s="33"/>
      <c r="E317" s="33"/>
      <c r="F317" s="33"/>
      <c r="G317" s="33"/>
      <c r="H317" s="33"/>
      <c r="I317" s="33"/>
      <c r="J317" s="33"/>
    </row>
    <row r="318" spans="1:10" ht="16" x14ac:dyDescent="0.2">
      <c r="A318" s="33"/>
      <c r="B318" s="33"/>
      <c r="C318" s="33"/>
      <c r="D318" s="33"/>
      <c r="E318" s="33"/>
      <c r="F318" s="33"/>
      <c r="G318" s="33"/>
      <c r="H318" s="33"/>
      <c r="I318" s="33"/>
      <c r="J318" s="33"/>
    </row>
    <row r="319" spans="1:10" ht="16" x14ac:dyDescent="0.2">
      <c r="A319" s="33"/>
      <c r="B319" s="33"/>
      <c r="C319" s="33"/>
      <c r="D319" s="33"/>
      <c r="E319" s="33"/>
      <c r="F319" s="33"/>
      <c r="G319" s="33"/>
      <c r="H319" s="33"/>
      <c r="I319" s="33"/>
      <c r="J319" s="33"/>
    </row>
    <row r="320" spans="1:10" ht="16" x14ac:dyDescent="0.2">
      <c r="A320" s="33"/>
      <c r="B320" s="33"/>
      <c r="C320" s="33"/>
      <c r="D320" s="33"/>
      <c r="E320" s="33"/>
      <c r="F320" s="33"/>
      <c r="G320" s="33"/>
      <c r="H320" s="33"/>
      <c r="I320" s="33"/>
      <c r="J320" s="33"/>
    </row>
    <row r="321" spans="1:10" ht="16" x14ac:dyDescent="0.2">
      <c r="A321" s="33"/>
      <c r="B321" s="33"/>
      <c r="C321" s="33"/>
      <c r="D321" s="33"/>
      <c r="E321" s="33"/>
      <c r="F321" s="33"/>
      <c r="G321" s="33"/>
      <c r="H321" s="33"/>
      <c r="I321" s="33"/>
      <c r="J321" s="33"/>
    </row>
    <row r="322" spans="1:10" ht="16" x14ac:dyDescent="0.2">
      <c r="A322" s="33"/>
      <c r="B322" s="33"/>
      <c r="C322" s="33"/>
      <c r="D322" s="33"/>
      <c r="E322" s="33"/>
      <c r="F322" s="33"/>
      <c r="G322" s="33"/>
      <c r="H322" s="33"/>
      <c r="I322" s="33"/>
      <c r="J322" s="33"/>
    </row>
    <row r="323" spans="1:10" ht="16" x14ac:dyDescent="0.2">
      <c r="A323" s="33"/>
      <c r="B323" s="33"/>
      <c r="C323" s="33"/>
      <c r="D323" s="33"/>
      <c r="E323" s="33"/>
      <c r="F323" s="33"/>
      <c r="G323" s="33"/>
      <c r="H323" s="33"/>
      <c r="I323" s="33"/>
      <c r="J323" s="33"/>
    </row>
    <row r="324" spans="1:10" ht="16" x14ac:dyDescent="0.2">
      <c r="A324" s="33"/>
      <c r="B324" s="33"/>
      <c r="C324" s="33"/>
      <c r="D324" s="33"/>
      <c r="E324" s="33"/>
      <c r="F324" s="33"/>
      <c r="G324" s="33"/>
      <c r="H324" s="33"/>
      <c r="I324" s="33"/>
      <c r="J324" s="33"/>
    </row>
    <row r="325" spans="1:10" ht="16" x14ac:dyDescent="0.2">
      <c r="A325" s="33"/>
      <c r="B325" s="33"/>
      <c r="C325" s="33"/>
      <c r="D325" s="33"/>
      <c r="E325" s="33"/>
      <c r="F325" s="33"/>
      <c r="G325" s="33"/>
      <c r="H325" s="33"/>
      <c r="I325" s="33"/>
      <c r="J325" s="33"/>
    </row>
    <row r="326" spans="1:10" ht="16" x14ac:dyDescent="0.2">
      <c r="A326" s="33"/>
      <c r="B326" s="33"/>
      <c r="C326" s="33"/>
      <c r="D326" s="33"/>
      <c r="E326" s="33"/>
      <c r="F326" s="33"/>
      <c r="G326" s="33"/>
      <c r="H326" s="33"/>
      <c r="I326" s="33"/>
      <c r="J326" s="33"/>
    </row>
    <row r="327" spans="1:10" ht="16" x14ac:dyDescent="0.2">
      <c r="A327" s="33"/>
      <c r="B327" s="33"/>
      <c r="C327" s="33"/>
      <c r="D327" s="33"/>
      <c r="E327" s="33"/>
      <c r="F327" s="33"/>
      <c r="G327" s="33"/>
      <c r="H327" s="33"/>
      <c r="I327" s="33"/>
      <c r="J327" s="33"/>
    </row>
    <row r="328" spans="1:10" ht="16" x14ac:dyDescent="0.2">
      <c r="A328" s="33"/>
      <c r="B328" s="33"/>
      <c r="C328" s="33"/>
      <c r="D328" s="33"/>
      <c r="E328" s="33"/>
      <c r="F328" s="33"/>
      <c r="G328" s="33"/>
      <c r="H328" s="33"/>
      <c r="I328" s="33"/>
      <c r="J328" s="33"/>
    </row>
    <row r="329" spans="1:10" ht="16" x14ac:dyDescent="0.2">
      <c r="A329" s="33"/>
      <c r="B329" s="33"/>
      <c r="C329" s="33"/>
      <c r="D329" s="33"/>
      <c r="E329" s="33"/>
      <c r="F329" s="33"/>
      <c r="G329" s="33"/>
      <c r="H329" s="33"/>
      <c r="I329" s="33"/>
      <c r="J329" s="33"/>
    </row>
    <row r="330" spans="1:10" ht="16" x14ac:dyDescent="0.2">
      <c r="A330" s="33"/>
      <c r="B330" s="33"/>
      <c r="C330" s="33"/>
      <c r="D330" s="33"/>
      <c r="E330" s="33"/>
      <c r="F330" s="33"/>
      <c r="G330" s="33"/>
      <c r="H330" s="33"/>
      <c r="I330" s="33"/>
      <c r="J330" s="33"/>
    </row>
    <row r="331" spans="1:10" ht="16" x14ac:dyDescent="0.2">
      <c r="A331" s="33"/>
      <c r="B331" s="33"/>
      <c r="C331" s="33"/>
      <c r="D331" s="33"/>
      <c r="E331" s="33"/>
      <c r="F331" s="33"/>
      <c r="G331" s="33"/>
      <c r="H331" s="33"/>
      <c r="I331" s="33"/>
      <c r="J331" s="33"/>
    </row>
    <row r="332" spans="1:10" ht="16" x14ac:dyDescent="0.2">
      <c r="A332" s="33"/>
      <c r="B332" s="33"/>
      <c r="C332" s="33"/>
      <c r="D332" s="33"/>
      <c r="E332" s="33"/>
      <c r="F332" s="33"/>
      <c r="G332" s="33"/>
      <c r="H332" s="33"/>
      <c r="I332" s="33"/>
      <c r="J332" s="33"/>
    </row>
    <row r="333" spans="1:10" ht="16" x14ac:dyDescent="0.2">
      <c r="A333" s="33"/>
      <c r="B333" s="33"/>
      <c r="C333" s="33"/>
      <c r="D333" s="33"/>
      <c r="E333" s="33"/>
      <c r="F333" s="33"/>
      <c r="G333" s="33"/>
      <c r="H333" s="33"/>
      <c r="I333" s="33"/>
      <c r="J333" s="33"/>
    </row>
    <row r="334" spans="1:10" ht="16" x14ac:dyDescent="0.2">
      <c r="A334" s="33"/>
      <c r="B334" s="33"/>
      <c r="C334" s="33"/>
      <c r="D334" s="33"/>
      <c r="E334" s="33"/>
      <c r="F334" s="33"/>
      <c r="G334" s="33"/>
      <c r="H334" s="33"/>
      <c r="I334" s="33"/>
      <c r="J334" s="33"/>
    </row>
    <row r="335" spans="1:10" ht="16" x14ac:dyDescent="0.2">
      <c r="A335" s="33"/>
      <c r="B335" s="33"/>
      <c r="C335" s="33"/>
      <c r="D335" s="33"/>
      <c r="E335" s="33"/>
      <c r="F335" s="33"/>
      <c r="G335" s="33"/>
      <c r="H335" s="33"/>
      <c r="I335" s="33"/>
      <c r="J335" s="33"/>
    </row>
    <row r="336" spans="1:10" ht="16" x14ac:dyDescent="0.2">
      <c r="A336" s="33"/>
      <c r="B336" s="33"/>
      <c r="C336" s="33"/>
      <c r="D336" s="33"/>
      <c r="E336" s="33"/>
      <c r="F336" s="33"/>
      <c r="G336" s="33"/>
      <c r="H336" s="33"/>
      <c r="I336" s="33"/>
      <c r="J336" s="33"/>
    </row>
    <row r="337" spans="1:10" ht="16" x14ac:dyDescent="0.2">
      <c r="A337" s="33"/>
      <c r="B337" s="33"/>
      <c r="C337" s="33"/>
      <c r="D337" s="33"/>
      <c r="E337" s="33"/>
      <c r="F337" s="33"/>
      <c r="G337" s="33"/>
      <c r="H337" s="33"/>
      <c r="I337" s="33"/>
      <c r="J337" s="33"/>
    </row>
    <row r="338" spans="1:10" ht="16" x14ac:dyDescent="0.2">
      <c r="A338" s="33"/>
      <c r="B338" s="33"/>
      <c r="C338" s="33"/>
      <c r="D338" s="33"/>
      <c r="E338" s="33"/>
      <c r="F338" s="33"/>
      <c r="G338" s="33"/>
      <c r="H338" s="33"/>
      <c r="I338" s="33"/>
      <c r="J338" s="33"/>
    </row>
    <row r="339" spans="1:10" ht="16" x14ac:dyDescent="0.2">
      <c r="A339" s="33"/>
      <c r="B339" s="33"/>
      <c r="C339" s="33"/>
      <c r="D339" s="33"/>
      <c r="E339" s="33"/>
      <c r="F339" s="33"/>
      <c r="G339" s="33"/>
      <c r="H339" s="33"/>
      <c r="I339" s="33"/>
      <c r="J339" s="33"/>
    </row>
    <row r="340" spans="1:10" ht="16" x14ac:dyDescent="0.2">
      <c r="A340" s="33"/>
      <c r="B340" s="33"/>
      <c r="C340" s="33"/>
      <c r="D340" s="33"/>
      <c r="E340" s="33"/>
      <c r="F340" s="33"/>
      <c r="G340" s="33"/>
      <c r="H340" s="33"/>
      <c r="I340" s="33"/>
      <c r="J340" s="33"/>
    </row>
    <row r="341" spans="1:10" ht="16" x14ac:dyDescent="0.2">
      <c r="A341" s="33"/>
      <c r="B341" s="33"/>
      <c r="C341" s="33"/>
      <c r="D341" s="33"/>
      <c r="E341" s="33"/>
      <c r="F341" s="33"/>
      <c r="G341" s="33"/>
      <c r="H341" s="33"/>
      <c r="I341" s="33"/>
      <c r="J341" s="33"/>
    </row>
    <row r="342" spans="1:10" ht="16" x14ac:dyDescent="0.2">
      <c r="A342" s="33"/>
      <c r="B342" s="33"/>
      <c r="C342" s="33"/>
      <c r="D342" s="33"/>
      <c r="E342" s="33"/>
      <c r="F342" s="33"/>
      <c r="G342" s="33"/>
      <c r="H342" s="33"/>
      <c r="I342" s="33"/>
      <c r="J342" s="33"/>
    </row>
    <row r="343" spans="1:10" ht="16" x14ac:dyDescent="0.2">
      <c r="A343" s="33"/>
      <c r="B343" s="33"/>
      <c r="C343" s="33"/>
      <c r="D343" s="33"/>
      <c r="E343" s="33"/>
      <c r="F343" s="33"/>
      <c r="G343" s="33"/>
      <c r="H343" s="33"/>
      <c r="I343" s="33"/>
      <c r="J343" s="33"/>
    </row>
    <row r="344" spans="1:10" ht="16" x14ac:dyDescent="0.2">
      <c r="A344" s="33"/>
      <c r="B344" s="33"/>
      <c r="C344" s="33"/>
      <c r="D344" s="33"/>
      <c r="E344" s="33"/>
      <c r="F344" s="33"/>
      <c r="G344" s="33"/>
      <c r="H344" s="33"/>
      <c r="I344" s="33"/>
      <c r="J344" s="33"/>
    </row>
    <row r="345" spans="1:10" ht="16" x14ac:dyDescent="0.2">
      <c r="A345" s="33"/>
      <c r="B345" s="33"/>
      <c r="C345" s="33"/>
      <c r="D345" s="33"/>
      <c r="E345" s="33"/>
      <c r="F345" s="33"/>
      <c r="G345" s="33"/>
      <c r="H345" s="33"/>
      <c r="I345" s="33"/>
      <c r="J345" s="33"/>
    </row>
    <row r="346" spans="1:10" ht="16" x14ac:dyDescent="0.2">
      <c r="A346" s="33"/>
      <c r="B346" s="33"/>
      <c r="C346" s="33"/>
      <c r="D346" s="33"/>
      <c r="E346" s="33"/>
      <c r="F346" s="33"/>
      <c r="G346" s="33"/>
      <c r="H346" s="33"/>
      <c r="I346" s="33"/>
      <c r="J346" s="33"/>
    </row>
    <row r="347" spans="1:10" ht="16" x14ac:dyDescent="0.2">
      <c r="A347" s="33"/>
      <c r="B347" s="33"/>
      <c r="C347" s="33"/>
      <c r="D347" s="33"/>
      <c r="E347" s="33"/>
      <c r="F347" s="33"/>
      <c r="G347" s="33"/>
      <c r="H347" s="33"/>
      <c r="I347" s="33"/>
      <c r="J347" s="33"/>
    </row>
    <row r="348" spans="1:10" ht="16" x14ac:dyDescent="0.2">
      <c r="A348" s="33"/>
      <c r="B348" s="33"/>
      <c r="C348" s="33"/>
      <c r="D348" s="33"/>
      <c r="E348" s="33"/>
      <c r="F348" s="33"/>
      <c r="G348" s="33"/>
      <c r="H348" s="33"/>
      <c r="I348" s="33"/>
      <c r="J348" s="33"/>
    </row>
    <row r="349" spans="1:10" ht="16" x14ac:dyDescent="0.2">
      <c r="A349" s="33"/>
      <c r="B349" s="33"/>
      <c r="C349" s="33"/>
      <c r="D349" s="33"/>
      <c r="E349" s="33"/>
      <c r="F349" s="33"/>
      <c r="G349" s="33"/>
      <c r="H349" s="33"/>
      <c r="I349" s="33"/>
      <c r="J349" s="33"/>
    </row>
    <row r="350" spans="1:10" ht="16" x14ac:dyDescent="0.2">
      <c r="A350" s="33"/>
      <c r="B350" s="33"/>
      <c r="C350" s="33"/>
      <c r="D350" s="33"/>
      <c r="E350" s="33"/>
      <c r="F350" s="33"/>
      <c r="G350" s="33"/>
      <c r="H350" s="33"/>
      <c r="I350" s="33"/>
      <c r="J350" s="33"/>
    </row>
    <row r="351" spans="1:10" ht="16" x14ac:dyDescent="0.2">
      <c r="A351" s="33"/>
      <c r="B351" s="33"/>
      <c r="C351" s="33"/>
      <c r="D351" s="33"/>
      <c r="E351" s="33"/>
      <c r="F351" s="33"/>
      <c r="G351" s="33"/>
      <c r="H351" s="33"/>
      <c r="I351" s="33"/>
      <c r="J351" s="33"/>
    </row>
    <row r="352" spans="1:10" ht="16" x14ac:dyDescent="0.2">
      <c r="A352" s="33"/>
      <c r="B352" s="33"/>
      <c r="C352" s="33"/>
      <c r="D352" s="33"/>
      <c r="E352" s="33"/>
      <c r="F352" s="33"/>
      <c r="G352" s="33"/>
      <c r="H352" s="33"/>
      <c r="I352" s="33"/>
      <c r="J352" s="33"/>
    </row>
    <row r="353" spans="1:10" ht="16" x14ac:dyDescent="0.2">
      <c r="A353" s="33"/>
      <c r="B353" s="33"/>
      <c r="C353" s="33"/>
      <c r="D353" s="33"/>
      <c r="E353" s="33"/>
      <c r="F353" s="33"/>
      <c r="G353" s="33"/>
      <c r="H353" s="33"/>
      <c r="I353" s="33"/>
      <c r="J353" s="33"/>
    </row>
    <row r="354" spans="1:10" ht="16" x14ac:dyDescent="0.2">
      <c r="A354" s="33"/>
      <c r="B354" s="33"/>
      <c r="C354" s="33"/>
      <c r="D354" s="33"/>
      <c r="E354" s="33"/>
      <c r="F354" s="33"/>
      <c r="G354" s="33"/>
      <c r="H354" s="33"/>
      <c r="I354" s="33"/>
      <c r="J354" s="33"/>
    </row>
    <row r="355" spans="1:10" ht="16" x14ac:dyDescent="0.2">
      <c r="A355" s="33"/>
      <c r="B355" s="33"/>
      <c r="C355" s="33"/>
      <c r="D355" s="33"/>
      <c r="E355" s="33"/>
      <c r="F355" s="33"/>
      <c r="G355" s="33"/>
      <c r="H355" s="33"/>
      <c r="I355" s="33"/>
      <c r="J355" s="33"/>
    </row>
    <row r="356" spans="1:10" ht="16" x14ac:dyDescent="0.2">
      <c r="A356" s="33"/>
      <c r="B356" s="33"/>
      <c r="C356" s="33"/>
      <c r="D356" s="33"/>
      <c r="E356" s="33"/>
      <c r="F356" s="33"/>
      <c r="G356" s="33"/>
      <c r="H356" s="33"/>
      <c r="I356" s="33"/>
      <c r="J356" s="33"/>
    </row>
    <row r="357" spans="1:10" ht="16" x14ac:dyDescent="0.2">
      <c r="A357" s="33"/>
      <c r="B357" s="33"/>
      <c r="C357" s="33"/>
      <c r="D357" s="33"/>
      <c r="E357" s="33"/>
      <c r="F357" s="33"/>
      <c r="G357" s="33"/>
      <c r="H357" s="33"/>
      <c r="I357" s="33"/>
      <c r="J357" s="33"/>
    </row>
    <row r="358" spans="1:10" ht="16" x14ac:dyDescent="0.2">
      <c r="A358" s="33"/>
      <c r="B358" s="33"/>
      <c r="C358" s="33"/>
      <c r="D358" s="33"/>
      <c r="E358" s="33"/>
      <c r="F358" s="33"/>
      <c r="G358" s="33"/>
      <c r="H358" s="33"/>
      <c r="I358" s="33"/>
      <c r="J358" s="33"/>
    </row>
    <row r="359" spans="1:10" ht="16" x14ac:dyDescent="0.2">
      <c r="A359" s="33"/>
      <c r="B359" s="33"/>
      <c r="C359" s="33"/>
      <c r="D359" s="33"/>
      <c r="E359" s="33"/>
      <c r="F359" s="33"/>
      <c r="G359" s="33"/>
      <c r="H359" s="33"/>
      <c r="I359" s="33"/>
      <c r="J359" s="33"/>
    </row>
    <row r="360" spans="1:10" ht="16" x14ac:dyDescent="0.2">
      <c r="A360" s="33"/>
      <c r="B360" s="33"/>
      <c r="C360" s="33"/>
      <c r="D360" s="33"/>
      <c r="E360" s="33"/>
      <c r="F360" s="33"/>
      <c r="G360" s="33"/>
      <c r="H360" s="33"/>
      <c r="I360" s="33"/>
      <c r="J360" s="33"/>
    </row>
    <row r="361" spans="1:10" ht="16" x14ac:dyDescent="0.2">
      <c r="A361" s="33"/>
      <c r="B361" s="33"/>
      <c r="C361" s="33"/>
      <c r="D361" s="33"/>
      <c r="E361" s="33"/>
      <c r="F361" s="33"/>
      <c r="G361" s="33"/>
      <c r="H361" s="33"/>
      <c r="I361" s="33"/>
      <c r="J361" s="33"/>
    </row>
    <row r="362" spans="1:10" ht="16" x14ac:dyDescent="0.2">
      <c r="A362" s="33"/>
      <c r="B362" s="33"/>
      <c r="C362" s="33"/>
      <c r="D362" s="33"/>
      <c r="E362" s="33"/>
      <c r="F362" s="33"/>
      <c r="G362" s="33"/>
      <c r="H362" s="33"/>
      <c r="I362" s="33"/>
      <c r="J362" s="33"/>
    </row>
    <row r="363" spans="1:10" ht="16" x14ac:dyDescent="0.2">
      <c r="A363" s="33"/>
      <c r="B363" s="33"/>
      <c r="C363" s="33"/>
      <c r="D363" s="33"/>
      <c r="E363" s="33"/>
      <c r="F363" s="33"/>
      <c r="G363" s="33"/>
      <c r="H363" s="33"/>
      <c r="I363" s="33"/>
      <c r="J363" s="33"/>
    </row>
    <row r="364" spans="1:10" ht="16" x14ac:dyDescent="0.2">
      <c r="A364" s="33"/>
      <c r="B364" s="33"/>
      <c r="C364" s="33"/>
      <c r="D364" s="33"/>
      <c r="E364" s="33"/>
      <c r="F364" s="33"/>
      <c r="G364" s="33"/>
      <c r="H364" s="33"/>
      <c r="I364" s="33"/>
      <c r="J364" s="33"/>
    </row>
    <row r="365" spans="1:10" ht="16" x14ac:dyDescent="0.2">
      <c r="A365" s="33"/>
      <c r="B365" s="33"/>
      <c r="C365" s="33"/>
      <c r="D365" s="33"/>
      <c r="E365" s="33"/>
      <c r="F365" s="33"/>
      <c r="G365" s="33"/>
      <c r="H365" s="33"/>
      <c r="I365" s="33"/>
      <c r="J365" s="33"/>
    </row>
    <row r="366" spans="1:10" ht="16" x14ac:dyDescent="0.2">
      <c r="A366" s="33"/>
      <c r="B366" s="33"/>
      <c r="C366" s="33"/>
      <c r="D366" s="33"/>
      <c r="E366" s="33"/>
      <c r="F366" s="33"/>
      <c r="G366" s="33"/>
      <c r="H366" s="33"/>
      <c r="I366" s="33"/>
      <c r="J366" s="33"/>
    </row>
    <row r="367" spans="1:10" ht="16" x14ac:dyDescent="0.2">
      <c r="A367" s="33"/>
      <c r="B367" s="33"/>
      <c r="C367" s="33"/>
      <c r="D367" s="33"/>
      <c r="E367" s="33"/>
      <c r="F367" s="33"/>
      <c r="G367" s="33"/>
      <c r="H367" s="33"/>
      <c r="I367" s="33"/>
      <c r="J367" s="33"/>
    </row>
    <row r="368" spans="1:10" ht="16" x14ac:dyDescent="0.2">
      <c r="A368" s="33"/>
      <c r="B368" s="33"/>
      <c r="C368" s="33"/>
      <c r="D368" s="33"/>
      <c r="E368" s="33"/>
      <c r="F368" s="33"/>
      <c r="G368" s="33"/>
      <c r="H368" s="33"/>
      <c r="I368" s="33"/>
      <c r="J368" s="33"/>
    </row>
    <row r="369" spans="1:10" ht="16" x14ac:dyDescent="0.2">
      <c r="A369" s="33"/>
      <c r="B369" s="33"/>
      <c r="C369" s="33"/>
      <c r="D369" s="33"/>
      <c r="E369" s="33"/>
      <c r="F369" s="33"/>
      <c r="G369" s="33"/>
      <c r="H369" s="33"/>
      <c r="I369" s="33"/>
      <c r="J369" s="33"/>
    </row>
    <row r="370" spans="1:10" ht="16" x14ac:dyDescent="0.2">
      <c r="A370" s="33"/>
      <c r="B370" s="33"/>
      <c r="C370" s="33"/>
      <c r="D370" s="33"/>
      <c r="E370" s="33"/>
      <c r="F370" s="33"/>
      <c r="G370" s="33"/>
      <c r="H370" s="33"/>
      <c r="I370" s="33"/>
      <c r="J370" s="33"/>
    </row>
    <row r="371" spans="1:10" ht="16" x14ac:dyDescent="0.2">
      <c r="A371" s="33"/>
      <c r="B371" s="33"/>
      <c r="C371" s="33"/>
      <c r="D371" s="33"/>
      <c r="E371" s="33"/>
      <c r="F371" s="33"/>
      <c r="G371" s="33"/>
      <c r="H371" s="33"/>
      <c r="I371" s="33"/>
      <c r="J371" s="33"/>
    </row>
    <row r="372" spans="1:10" ht="16" x14ac:dyDescent="0.2">
      <c r="A372" s="33"/>
      <c r="B372" s="33"/>
      <c r="C372" s="33"/>
      <c r="D372" s="33"/>
      <c r="E372" s="33"/>
      <c r="F372" s="33"/>
      <c r="G372" s="33"/>
      <c r="H372" s="33"/>
      <c r="I372" s="33"/>
      <c r="J372" s="33"/>
    </row>
    <row r="373" spans="1:10" ht="16" x14ac:dyDescent="0.2">
      <c r="A373" s="33"/>
      <c r="B373" s="33"/>
      <c r="C373" s="33"/>
      <c r="D373" s="33"/>
      <c r="E373" s="33"/>
      <c r="F373" s="33"/>
      <c r="G373" s="33"/>
      <c r="H373" s="33"/>
      <c r="I373" s="33"/>
      <c r="J373" s="33"/>
    </row>
    <row r="374" spans="1:10" ht="16" x14ac:dyDescent="0.2">
      <c r="A374" s="33"/>
      <c r="B374" s="33"/>
      <c r="C374" s="33"/>
      <c r="D374" s="33"/>
      <c r="E374" s="33"/>
      <c r="F374" s="33"/>
      <c r="G374" s="33"/>
      <c r="H374" s="33"/>
      <c r="I374" s="33"/>
      <c r="J374" s="33"/>
    </row>
    <row r="375" spans="1:10" ht="16" x14ac:dyDescent="0.2">
      <c r="A375" s="33"/>
      <c r="B375" s="33"/>
      <c r="C375" s="33"/>
      <c r="D375" s="33"/>
      <c r="E375" s="33"/>
      <c r="F375" s="33"/>
      <c r="G375" s="33"/>
      <c r="H375" s="33"/>
      <c r="I375" s="33"/>
      <c r="J375" s="33"/>
    </row>
    <row r="376" spans="1:10" ht="16" x14ac:dyDescent="0.2">
      <c r="A376" s="33"/>
      <c r="B376" s="33"/>
      <c r="C376" s="33"/>
      <c r="D376" s="33"/>
      <c r="E376" s="33"/>
      <c r="F376" s="33"/>
      <c r="G376" s="33"/>
      <c r="H376" s="33"/>
      <c r="I376" s="33"/>
      <c r="J376" s="33"/>
    </row>
    <row r="377" spans="1:10" ht="16" x14ac:dyDescent="0.2">
      <c r="A377" s="33"/>
      <c r="B377" s="33"/>
      <c r="C377" s="33"/>
      <c r="D377" s="33"/>
      <c r="E377" s="33"/>
      <c r="F377" s="33"/>
      <c r="G377" s="33"/>
      <c r="H377" s="33"/>
      <c r="I377" s="33"/>
      <c r="J377" s="33"/>
    </row>
    <row r="378" spans="1:10" ht="16" x14ac:dyDescent="0.2">
      <c r="A378" s="33"/>
      <c r="B378" s="33"/>
      <c r="C378" s="33"/>
      <c r="D378" s="33"/>
      <c r="E378" s="33"/>
      <c r="F378" s="33"/>
      <c r="G378" s="33"/>
      <c r="H378" s="33"/>
      <c r="I378" s="33"/>
      <c r="J378" s="33"/>
    </row>
    <row r="379" spans="1:10" ht="16" x14ac:dyDescent="0.2">
      <c r="A379" s="33"/>
      <c r="B379" s="33"/>
      <c r="C379" s="33"/>
      <c r="D379" s="33"/>
      <c r="E379" s="33"/>
      <c r="F379" s="33"/>
      <c r="G379" s="33"/>
      <c r="H379" s="33"/>
      <c r="I379" s="33"/>
      <c r="J379" s="33"/>
    </row>
    <row r="380" spans="1:10" ht="16" x14ac:dyDescent="0.2">
      <c r="A380" s="33"/>
      <c r="B380" s="33"/>
      <c r="C380" s="33"/>
      <c r="D380" s="33"/>
      <c r="E380" s="33"/>
      <c r="F380" s="33"/>
      <c r="G380" s="33"/>
      <c r="H380" s="33"/>
      <c r="I380" s="33"/>
      <c r="J380" s="33"/>
    </row>
    <row r="381" spans="1:10" ht="16" x14ac:dyDescent="0.2">
      <c r="A381" s="33"/>
      <c r="B381" s="33"/>
      <c r="C381" s="33"/>
      <c r="D381" s="33"/>
      <c r="E381" s="33"/>
      <c r="F381" s="33"/>
      <c r="G381" s="33"/>
      <c r="H381" s="33"/>
      <c r="I381" s="33"/>
      <c r="J381" s="33"/>
    </row>
    <row r="382" spans="1:10" ht="16" x14ac:dyDescent="0.2">
      <c r="A382" s="33"/>
      <c r="B382" s="33"/>
      <c r="C382" s="33"/>
      <c r="D382" s="33"/>
      <c r="E382" s="33"/>
      <c r="F382" s="33"/>
      <c r="G382" s="33"/>
      <c r="H382" s="33"/>
      <c r="I382" s="33"/>
      <c r="J382" s="33"/>
    </row>
    <row r="383" spans="1:10" ht="16" x14ac:dyDescent="0.2">
      <c r="A383" s="33"/>
      <c r="B383" s="33"/>
      <c r="C383" s="33"/>
      <c r="D383" s="33"/>
      <c r="E383" s="33"/>
      <c r="F383" s="33"/>
      <c r="G383" s="33"/>
      <c r="H383" s="33"/>
      <c r="I383" s="33"/>
      <c r="J383" s="33"/>
    </row>
    <row r="384" spans="1:10" ht="16" x14ac:dyDescent="0.2">
      <c r="A384" s="33"/>
      <c r="B384" s="33"/>
      <c r="C384" s="33"/>
      <c r="D384" s="33"/>
      <c r="E384" s="33"/>
      <c r="F384" s="33"/>
      <c r="G384" s="33"/>
      <c r="H384" s="33"/>
      <c r="I384" s="33"/>
      <c r="J384" s="33"/>
    </row>
    <row r="385" spans="1:10" ht="16" x14ac:dyDescent="0.2">
      <c r="A385" s="33"/>
      <c r="B385" s="33"/>
      <c r="C385" s="33"/>
      <c r="D385" s="33"/>
      <c r="E385" s="33"/>
      <c r="F385" s="33"/>
      <c r="G385" s="33"/>
      <c r="H385" s="33"/>
      <c r="I385" s="33"/>
      <c r="J385" s="33"/>
    </row>
    <row r="386" spans="1:10" ht="16" x14ac:dyDescent="0.2">
      <c r="A386" s="33"/>
      <c r="B386" s="33"/>
      <c r="C386" s="33"/>
      <c r="D386" s="33"/>
      <c r="E386" s="33"/>
      <c r="F386" s="33"/>
      <c r="G386" s="33"/>
      <c r="H386" s="33"/>
      <c r="I386" s="33"/>
      <c r="J386" s="33"/>
    </row>
    <row r="387" spans="1:10" ht="16" x14ac:dyDescent="0.2">
      <c r="A387" s="33"/>
      <c r="B387" s="33"/>
      <c r="C387" s="33"/>
      <c r="D387" s="33"/>
      <c r="E387" s="33"/>
      <c r="F387" s="33"/>
      <c r="G387" s="33"/>
      <c r="H387" s="33"/>
      <c r="I387" s="33"/>
      <c r="J387" s="33"/>
    </row>
    <row r="388" spans="1:10" ht="16" x14ac:dyDescent="0.2">
      <c r="A388" s="33"/>
      <c r="B388" s="33"/>
      <c r="C388" s="33"/>
      <c r="D388" s="33"/>
      <c r="E388" s="33"/>
      <c r="F388" s="33"/>
      <c r="G388" s="33"/>
      <c r="H388" s="33"/>
      <c r="I388" s="33"/>
      <c r="J388" s="33"/>
    </row>
    <row r="389" spans="1:10" ht="16" x14ac:dyDescent="0.2">
      <c r="A389" s="33"/>
      <c r="B389" s="33"/>
      <c r="C389" s="33"/>
      <c r="D389" s="33"/>
      <c r="E389" s="33"/>
      <c r="F389" s="33"/>
      <c r="G389" s="33"/>
      <c r="H389" s="33"/>
      <c r="I389" s="33"/>
      <c r="J389" s="33"/>
    </row>
    <row r="390" spans="1:10" ht="16" x14ac:dyDescent="0.2">
      <c r="A390" s="33"/>
      <c r="B390" s="33"/>
      <c r="C390" s="33"/>
      <c r="D390" s="33"/>
      <c r="E390" s="33"/>
      <c r="F390" s="33"/>
      <c r="G390" s="33"/>
      <c r="H390" s="33"/>
      <c r="I390" s="33"/>
      <c r="J390" s="33"/>
    </row>
    <row r="391" spans="1:10" ht="16" x14ac:dyDescent="0.2">
      <c r="A391" s="33"/>
      <c r="B391" s="33"/>
      <c r="C391" s="33"/>
      <c r="D391" s="33"/>
      <c r="E391" s="33"/>
      <c r="F391" s="33"/>
      <c r="G391" s="33"/>
      <c r="H391" s="33"/>
      <c r="I391" s="33"/>
      <c r="J391" s="33"/>
    </row>
    <row r="392" spans="1:10" ht="16" x14ac:dyDescent="0.2">
      <c r="A392" s="33"/>
      <c r="B392" s="33"/>
      <c r="C392" s="33"/>
      <c r="D392" s="33"/>
      <c r="E392" s="33"/>
      <c r="F392" s="33"/>
      <c r="G392" s="33"/>
      <c r="H392" s="33"/>
      <c r="I392" s="33"/>
      <c r="J392" s="33"/>
    </row>
    <row r="393" spans="1:10" ht="16" x14ac:dyDescent="0.2">
      <c r="A393" s="33"/>
      <c r="B393" s="33"/>
      <c r="C393" s="33"/>
      <c r="D393" s="33"/>
      <c r="E393" s="33"/>
      <c r="F393" s="33"/>
      <c r="G393" s="33"/>
      <c r="H393" s="33"/>
      <c r="I393" s="33"/>
      <c r="J393" s="33"/>
    </row>
    <row r="394" spans="1:10" ht="16" x14ac:dyDescent="0.2">
      <c r="A394" s="33"/>
      <c r="B394" s="33"/>
      <c r="C394" s="33"/>
      <c r="D394" s="33"/>
      <c r="E394" s="33"/>
      <c r="F394" s="33"/>
      <c r="G394" s="33"/>
      <c r="H394" s="33"/>
      <c r="I394" s="33"/>
      <c r="J394" s="33"/>
    </row>
    <row r="395" spans="1:10" ht="16" x14ac:dyDescent="0.2">
      <c r="A395" s="33"/>
      <c r="B395" s="33"/>
      <c r="C395" s="33"/>
      <c r="D395" s="33"/>
      <c r="E395" s="33"/>
      <c r="F395" s="33"/>
      <c r="G395" s="33"/>
      <c r="H395" s="33"/>
      <c r="I395" s="33"/>
      <c r="J395" s="33"/>
    </row>
    <row r="396" spans="1:10" ht="16" x14ac:dyDescent="0.2">
      <c r="A396" s="33"/>
      <c r="B396" s="33"/>
      <c r="C396" s="33"/>
      <c r="D396" s="33"/>
      <c r="E396" s="33"/>
      <c r="F396" s="33"/>
      <c r="G396" s="33"/>
      <c r="H396" s="33"/>
      <c r="I396" s="33"/>
      <c r="J396" s="33"/>
    </row>
    <row r="397" spans="1:10" ht="16" x14ac:dyDescent="0.2">
      <c r="A397" s="33"/>
      <c r="B397" s="33"/>
      <c r="C397" s="33"/>
      <c r="D397" s="33"/>
      <c r="E397" s="33"/>
      <c r="F397" s="33"/>
      <c r="G397" s="33"/>
      <c r="H397" s="33"/>
      <c r="I397" s="33"/>
      <c r="J397" s="33"/>
    </row>
    <row r="398" spans="1:10" ht="16" x14ac:dyDescent="0.2">
      <c r="A398" s="33"/>
      <c r="B398" s="33"/>
      <c r="C398" s="33"/>
      <c r="D398" s="33"/>
      <c r="E398" s="33"/>
      <c r="F398" s="33"/>
      <c r="G398" s="33"/>
      <c r="H398" s="33"/>
      <c r="I398" s="33"/>
      <c r="J398" s="33"/>
    </row>
    <row r="399" spans="1:10" ht="16" x14ac:dyDescent="0.2">
      <c r="A399" s="33"/>
      <c r="B399" s="33"/>
      <c r="C399" s="33"/>
      <c r="D399" s="33"/>
      <c r="E399" s="33"/>
      <c r="F399" s="33"/>
      <c r="G399" s="33"/>
      <c r="H399" s="33"/>
      <c r="I399" s="33"/>
      <c r="J399" s="33"/>
    </row>
    <row r="400" spans="1:10" ht="16" x14ac:dyDescent="0.2">
      <c r="A400" s="33"/>
      <c r="B400" s="33"/>
      <c r="C400" s="33"/>
      <c r="D400" s="33"/>
      <c r="E400" s="33"/>
      <c r="F400" s="33"/>
      <c r="G400" s="33"/>
      <c r="H400" s="33"/>
      <c r="I400" s="33"/>
      <c r="J400" s="33"/>
    </row>
    <row r="401" spans="1:10" ht="16" x14ac:dyDescent="0.2">
      <c r="A401" s="33"/>
      <c r="B401" s="33"/>
      <c r="C401" s="33"/>
      <c r="D401" s="33"/>
      <c r="E401" s="33"/>
      <c r="F401" s="33"/>
      <c r="G401" s="33"/>
      <c r="H401" s="33"/>
      <c r="I401" s="33"/>
      <c r="J401" s="33"/>
    </row>
    <row r="402" spans="1:10" ht="16" x14ac:dyDescent="0.2">
      <c r="A402" s="33"/>
      <c r="B402" s="33"/>
      <c r="C402" s="33"/>
      <c r="D402" s="33"/>
      <c r="E402" s="33"/>
      <c r="F402" s="33"/>
      <c r="G402" s="33"/>
      <c r="H402" s="33"/>
      <c r="I402" s="33"/>
      <c r="J402" s="33"/>
    </row>
    <row r="403" spans="1:10" ht="16" x14ac:dyDescent="0.2">
      <c r="A403" s="33"/>
      <c r="B403" s="33"/>
      <c r="C403" s="33"/>
      <c r="D403" s="33"/>
      <c r="E403" s="33"/>
      <c r="F403" s="33"/>
      <c r="G403" s="33"/>
      <c r="H403" s="33"/>
      <c r="I403" s="33"/>
      <c r="J403" s="33"/>
    </row>
    <row r="404" spans="1:10" ht="16" x14ac:dyDescent="0.2">
      <c r="A404" s="33"/>
      <c r="B404" s="33"/>
      <c r="C404" s="33"/>
      <c r="D404" s="33"/>
      <c r="E404" s="33"/>
      <c r="F404" s="33"/>
      <c r="G404" s="33"/>
      <c r="H404" s="33"/>
      <c r="I404" s="33"/>
      <c r="J404" s="33"/>
    </row>
    <row r="405" spans="1:10" ht="16" x14ac:dyDescent="0.2">
      <c r="A405" s="33"/>
      <c r="B405" s="33"/>
      <c r="C405" s="33"/>
      <c r="D405" s="33"/>
      <c r="E405" s="33"/>
      <c r="F405" s="33"/>
      <c r="G405" s="33"/>
      <c r="H405" s="33"/>
      <c r="I405" s="33"/>
      <c r="J405" s="33"/>
    </row>
    <row r="406" spans="1:10" ht="16" x14ac:dyDescent="0.2">
      <c r="A406" s="33"/>
      <c r="B406" s="33"/>
      <c r="C406" s="33"/>
      <c r="D406" s="33"/>
      <c r="E406" s="33"/>
      <c r="F406" s="33"/>
      <c r="G406" s="33"/>
      <c r="H406" s="33"/>
      <c r="I406" s="33"/>
      <c r="J406" s="33"/>
    </row>
    <row r="407" spans="1:10" ht="16" x14ac:dyDescent="0.2">
      <c r="A407" s="33"/>
      <c r="B407" s="33"/>
      <c r="C407" s="33"/>
      <c r="D407" s="33"/>
      <c r="E407" s="33"/>
      <c r="F407" s="33"/>
      <c r="G407" s="33"/>
      <c r="H407" s="33"/>
      <c r="I407" s="33"/>
      <c r="J407" s="33"/>
    </row>
    <row r="408" spans="1:10" ht="16" x14ac:dyDescent="0.2">
      <c r="A408" s="33"/>
      <c r="B408" s="33"/>
      <c r="C408" s="33"/>
      <c r="D408" s="33"/>
      <c r="E408" s="33"/>
      <c r="F408" s="33"/>
      <c r="G408" s="33"/>
      <c r="H408" s="33"/>
      <c r="I408" s="33"/>
      <c r="J408" s="33"/>
    </row>
    <row r="409" spans="1:10" ht="16" x14ac:dyDescent="0.2">
      <c r="A409" s="33"/>
      <c r="B409" s="33"/>
      <c r="C409" s="33"/>
      <c r="D409" s="33"/>
      <c r="E409" s="33"/>
      <c r="F409" s="33"/>
      <c r="G409" s="33"/>
      <c r="H409" s="33"/>
      <c r="I409" s="33"/>
      <c r="J409" s="33"/>
    </row>
    <row r="410" spans="1:10" ht="16" x14ac:dyDescent="0.2">
      <c r="A410" s="33"/>
      <c r="B410" s="33"/>
      <c r="C410" s="33"/>
      <c r="D410" s="33"/>
      <c r="E410" s="33"/>
      <c r="F410" s="33"/>
      <c r="G410" s="33"/>
      <c r="H410" s="33"/>
      <c r="I410" s="33"/>
      <c r="J410" s="33"/>
    </row>
    <row r="411" spans="1:10" ht="16" x14ac:dyDescent="0.2">
      <c r="A411" s="33"/>
      <c r="B411" s="33"/>
      <c r="C411" s="33"/>
      <c r="D411" s="33"/>
      <c r="E411" s="33"/>
      <c r="F411" s="33"/>
      <c r="G411" s="33"/>
      <c r="H411" s="33"/>
      <c r="I411" s="33"/>
      <c r="J411" s="33"/>
    </row>
  </sheetData>
  <mergeCells count="3">
    <mergeCell ref="Z7:Z8"/>
    <mergeCell ref="A1:B1"/>
    <mergeCell ref="AE6:AI6"/>
  </mergeCells>
  <phoneticPr fontId="3"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EF033-9318-E245-A89A-B1438E780681}">
  <sheetPr>
    <pageSetUpPr fitToPage="1"/>
  </sheetPr>
  <dimension ref="A1:AT188"/>
  <sheetViews>
    <sheetView topLeftCell="B1" zoomScale="116" workbookViewId="0">
      <selection activeCell="D15" sqref="D15"/>
    </sheetView>
  </sheetViews>
  <sheetFormatPr baseColWidth="10" defaultRowHeight="13" x14ac:dyDescent="0.15"/>
  <cols>
    <col min="1" max="1" width="9.5" customWidth="1"/>
    <col min="2" max="2" width="69.6640625" customWidth="1"/>
    <col min="3" max="3" width="4.6640625" customWidth="1"/>
    <col min="4" max="4" width="18" customWidth="1"/>
    <col min="5" max="5" width="20" customWidth="1"/>
    <col min="7" max="7" width="31" customWidth="1"/>
    <col min="8" max="8" width="20.5" customWidth="1"/>
    <col min="9" max="9" width="16.83203125" customWidth="1"/>
    <col min="10" max="10" width="18.83203125" customWidth="1"/>
    <col min="11" max="11" width="36.5" customWidth="1"/>
    <col min="13" max="13" width="6.5" customWidth="1"/>
    <col min="14" max="14" width="7" customWidth="1"/>
    <col min="15" max="16" width="6.83203125" customWidth="1"/>
    <col min="17" max="18" width="6.6640625" customWidth="1"/>
    <col min="19" max="19" width="6.83203125" customWidth="1"/>
    <col min="20" max="20" width="7.33203125" customWidth="1"/>
    <col min="21" max="21" width="7" customWidth="1"/>
    <col min="22" max="22" width="6.83203125" customWidth="1"/>
    <col min="23" max="23" width="7" customWidth="1"/>
    <col min="24" max="24" width="7.5" customWidth="1"/>
    <col min="25" max="25" width="6.6640625" customWidth="1"/>
    <col min="26" max="26" width="7.6640625" customWidth="1"/>
    <col min="27" max="27" width="6.33203125" customWidth="1"/>
    <col min="28" max="28" width="7.1640625" customWidth="1"/>
    <col min="29" max="29" width="6.5" customWidth="1"/>
    <col min="30" max="30" width="7.1640625" customWidth="1"/>
    <col min="31" max="32" width="6.5" customWidth="1"/>
    <col min="33" max="33" width="6.83203125" customWidth="1"/>
    <col min="34" max="34" width="6.5" customWidth="1"/>
    <col min="35" max="35" width="6.6640625" customWidth="1"/>
    <col min="36" max="36" width="6.33203125" customWidth="1"/>
    <col min="37" max="37" width="6.6640625" customWidth="1"/>
    <col min="38" max="38" width="7.5" customWidth="1"/>
    <col min="39" max="39" width="6.5" customWidth="1"/>
    <col min="40" max="40" width="6.6640625" customWidth="1"/>
    <col min="41" max="41" width="7" customWidth="1"/>
    <col min="42" max="42" width="7.1640625" customWidth="1"/>
    <col min="43" max="43" width="6.33203125" customWidth="1"/>
    <col min="44" max="44" width="7.5" customWidth="1"/>
    <col min="45" max="45" width="7.83203125" customWidth="1"/>
  </cols>
  <sheetData>
    <row r="1" spans="1:46" ht="18" customHeight="1" x14ac:dyDescent="0.15">
      <c r="A1" s="553" t="s">
        <v>153</v>
      </c>
      <c r="B1" s="554"/>
      <c r="C1" s="554"/>
      <c r="D1" s="554"/>
      <c r="E1" s="554"/>
      <c r="F1" s="554"/>
      <c r="G1" s="554"/>
      <c r="H1" s="555"/>
      <c r="I1" s="296"/>
      <c r="J1" s="296"/>
      <c r="K1" s="40"/>
      <c r="L1" s="551" t="s">
        <v>149</v>
      </c>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8"/>
    </row>
    <row r="2" spans="1:46" ht="13" customHeight="1" x14ac:dyDescent="0.15">
      <c r="A2" s="556"/>
      <c r="B2" s="557"/>
      <c r="C2" s="557"/>
      <c r="D2" s="557"/>
      <c r="E2" s="557"/>
      <c r="F2" s="557"/>
      <c r="G2" s="557"/>
      <c r="H2" s="558"/>
      <c r="I2" s="296"/>
      <c r="J2" s="296"/>
      <c r="K2" s="40"/>
      <c r="L2" s="552"/>
      <c r="M2" s="61">
        <v>0</v>
      </c>
      <c r="N2" s="61">
        <v>1</v>
      </c>
      <c r="O2" s="61">
        <v>2</v>
      </c>
      <c r="P2" s="61">
        <v>3</v>
      </c>
      <c r="Q2" s="61">
        <v>4</v>
      </c>
      <c r="R2" s="61">
        <v>5</v>
      </c>
      <c r="S2" s="61">
        <v>6</v>
      </c>
      <c r="T2" s="61">
        <v>7</v>
      </c>
      <c r="U2" s="61">
        <v>8</v>
      </c>
      <c r="V2" s="61">
        <v>9</v>
      </c>
      <c r="W2" s="61">
        <v>10</v>
      </c>
      <c r="X2" s="61">
        <v>11</v>
      </c>
      <c r="Y2" s="61">
        <v>12</v>
      </c>
      <c r="Z2" s="61">
        <v>13</v>
      </c>
      <c r="AA2" s="61">
        <v>14</v>
      </c>
      <c r="AB2" s="61">
        <v>15</v>
      </c>
      <c r="AC2" s="351">
        <v>16</v>
      </c>
      <c r="AD2" s="61">
        <v>17</v>
      </c>
      <c r="AE2" s="61">
        <v>18</v>
      </c>
      <c r="AF2" s="61">
        <v>19</v>
      </c>
      <c r="AG2" s="61">
        <v>20</v>
      </c>
      <c r="AH2" s="61">
        <v>21</v>
      </c>
      <c r="AI2" s="61">
        <v>22</v>
      </c>
      <c r="AJ2" s="61">
        <v>23</v>
      </c>
      <c r="AK2" s="61">
        <v>24</v>
      </c>
      <c r="AL2" s="61">
        <v>25</v>
      </c>
      <c r="AM2" s="352">
        <v>26</v>
      </c>
      <c r="AN2" s="352">
        <v>27</v>
      </c>
      <c r="AO2" s="352">
        <v>28</v>
      </c>
      <c r="AP2" s="352">
        <v>29</v>
      </c>
      <c r="AQ2" s="352">
        <v>30</v>
      </c>
      <c r="AR2" s="352">
        <v>31</v>
      </c>
      <c r="AS2" s="352">
        <v>32</v>
      </c>
      <c r="AT2" s="444"/>
    </row>
    <row r="3" spans="1:46" ht="16" customHeight="1" x14ac:dyDescent="0.2">
      <c r="A3" s="556"/>
      <c r="B3" s="557"/>
      <c r="C3" s="557"/>
      <c r="D3" s="557"/>
      <c r="E3" s="557"/>
      <c r="F3" s="557"/>
      <c r="G3" s="557"/>
      <c r="H3" s="558"/>
      <c r="I3" s="296"/>
      <c r="J3" s="296"/>
      <c r="K3" s="437">
        <f>MATCH(MAX(N3:AS3),N3:AS3)-15</f>
        <v>17</v>
      </c>
      <c r="L3" s="351">
        <v>0</v>
      </c>
      <c r="M3" s="438" t="s">
        <v>11</v>
      </c>
      <c r="N3" s="439">
        <v>2.04</v>
      </c>
      <c r="O3" s="439">
        <v>3.22</v>
      </c>
      <c r="P3" s="439">
        <v>3.9</v>
      </c>
      <c r="Q3" s="439">
        <v>5.14</v>
      </c>
      <c r="R3" s="439">
        <v>4.6399999999999997</v>
      </c>
      <c r="S3" s="439">
        <v>20.12</v>
      </c>
      <c r="T3" s="439">
        <v>1.8</v>
      </c>
      <c r="U3" s="439">
        <v>4.53</v>
      </c>
      <c r="V3" s="439">
        <v>5.07</v>
      </c>
      <c r="W3" s="439">
        <v>4.91</v>
      </c>
      <c r="X3" s="439">
        <v>3.56</v>
      </c>
      <c r="Y3" s="439">
        <v>4.59</v>
      </c>
      <c r="Z3" s="439">
        <v>4.7300000000000004</v>
      </c>
      <c r="AA3" s="439">
        <v>3.68</v>
      </c>
      <c r="AB3" s="439">
        <v>0.66</v>
      </c>
      <c r="AC3" s="442">
        <v>18.54</v>
      </c>
      <c r="AD3" s="439">
        <v>21.83</v>
      </c>
      <c r="AE3" s="439">
        <v>18.23</v>
      </c>
      <c r="AF3" s="439">
        <v>3.14</v>
      </c>
      <c r="AG3" s="439">
        <v>1.2</v>
      </c>
      <c r="AH3" s="439">
        <v>1.25</v>
      </c>
      <c r="AI3" s="439">
        <v>0.68</v>
      </c>
      <c r="AJ3" s="439">
        <v>1.93</v>
      </c>
      <c r="AK3" s="439">
        <v>4.8</v>
      </c>
      <c r="AL3" s="439">
        <v>4.42</v>
      </c>
      <c r="AM3" s="439">
        <v>4.3899999999999997</v>
      </c>
      <c r="AN3" s="439">
        <v>3.35</v>
      </c>
      <c r="AO3" s="439">
        <v>4.57</v>
      </c>
      <c r="AP3" s="439">
        <v>17.63</v>
      </c>
      <c r="AQ3" s="439">
        <v>4.1100000000000003</v>
      </c>
      <c r="AR3" s="439">
        <v>4.25</v>
      </c>
      <c r="AS3" s="439">
        <v>2.61</v>
      </c>
      <c r="AT3" s="445">
        <v>0</v>
      </c>
    </row>
    <row r="4" spans="1:46" ht="16" customHeight="1" x14ac:dyDescent="0.2">
      <c r="A4" s="556"/>
      <c r="B4" s="557"/>
      <c r="C4" s="557"/>
      <c r="D4" s="557"/>
      <c r="E4" s="557"/>
      <c r="F4" s="557"/>
      <c r="G4" s="557"/>
      <c r="H4" s="558"/>
      <c r="I4" s="296"/>
      <c r="J4" s="296"/>
      <c r="K4" s="436">
        <f>MAX(N3:AS3)</f>
        <v>21.83</v>
      </c>
      <c r="L4" s="351">
        <v>1</v>
      </c>
      <c r="M4" s="440"/>
      <c r="N4" s="438" t="s">
        <v>11</v>
      </c>
      <c r="O4" s="439">
        <v>3.1</v>
      </c>
      <c r="P4" s="439">
        <v>4.43</v>
      </c>
      <c r="Q4" s="439">
        <v>4.75</v>
      </c>
      <c r="R4" s="439">
        <v>5.17</v>
      </c>
      <c r="S4" s="439">
        <v>20.65</v>
      </c>
      <c r="T4" s="439">
        <v>0.24</v>
      </c>
      <c r="U4" s="439">
        <v>5.0599999999999996</v>
      </c>
      <c r="V4" s="439">
        <v>5.6</v>
      </c>
      <c r="W4" s="439">
        <v>5.44</v>
      </c>
      <c r="X4" s="439">
        <v>4.0999999999999996</v>
      </c>
      <c r="Y4" s="439">
        <v>3.38</v>
      </c>
      <c r="Z4" s="439">
        <v>5.26</v>
      </c>
      <c r="AA4" s="439">
        <v>5.17</v>
      </c>
      <c r="AB4" s="439">
        <v>2.56</v>
      </c>
      <c r="AC4" s="442">
        <v>16.88</v>
      </c>
      <c r="AD4" s="439">
        <v>13.53</v>
      </c>
      <c r="AE4" s="439">
        <v>16.57</v>
      </c>
      <c r="AF4" s="439">
        <v>3.11</v>
      </c>
      <c r="AG4" s="439">
        <v>1.27</v>
      </c>
      <c r="AH4" s="439">
        <v>2.74</v>
      </c>
      <c r="AI4" s="439">
        <v>2.17</v>
      </c>
      <c r="AJ4" s="439">
        <v>3.42</v>
      </c>
      <c r="AK4" s="439">
        <v>5.33</v>
      </c>
      <c r="AL4" s="439">
        <v>4.95</v>
      </c>
      <c r="AM4" s="439">
        <v>3.58</v>
      </c>
      <c r="AN4" s="439">
        <v>3.33</v>
      </c>
      <c r="AO4" s="439">
        <v>6.06</v>
      </c>
      <c r="AP4" s="439">
        <v>18.170000000000002</v>
      </c>
      <c r="AQ4" s="439">
        <v>5.6</v>
      </c>
      <c r="AR4" s="439">
        <v>4.78</v>
      </c>
      <c r="AS4" s="439">
        <v>2.4700000000000002</v>
      </c>
      <c r="AT4" s="445">
        <v>1</v>
      </c>
    </row>
    <row r="5" spans="1:46" ht="39" customHeight="1" x14ac:dyDescent="0.2">
      <c r="A5" s="559"/>
      <c r="B5" s="560"/>
      <c r="C5" s="560"/>
      <c r="D5" s="560"/>
      <c r="E5" s="560"/>
      <c r="F5" s="560"/>
      <c r="G5" s="560"/>
      <c r="H5" s="561"/>
      <c r="I5" s="296"/>
      <c r="J5" s="296"/>
      <c r="K5" s="40"/>
      <c r="L5" s="351">
        <v>2</v>
      </c>
      <c r="M5" s="440"/>
      <c r="N5" s="439"/>
      <c r="O5" s="438" t="s">
        <v>11</v>
      </c>
      <c r="P5" s="439">
        <v>1.19</v>
      </c>
      <c r="Q5" s="439">
        <v>3.18</v>
      </c>
      <c r="R5" s="439">
        <v>1.95</v>
      </c>
      <c r="S5" s="439">
        <v>15.46</v>
      </c>
      <c r="T5" s="439">
        <v>4.0199999999999996</v>
      </c>
      <c r="U5" s="439">
        <v>1.84</v>
      </c>
      <c r="V5" s="439">
        <v>2.38</v>
      </c>
      <c r="W5" s="439">
        <v>2.2200000000000002</v>
      </c>
      <c r="X5" s="439">
        <v>1.75</v>
      </c>
      <c r="Y5" s="439">
        <v>4.0999999999999996</v>
      </c>
      <c r="Z5" s="439">
        <v>2.04</v>
      </c>
      <c r="AA5" s="439">
        <v>6.26</v>
      </c>
      <c r="AB5" s="439">
        <v>3.72</v>
      </c>
      <c r="AC5" s="442">
        <v>17.61</v>
      </c>
      <c r="AD5" s="439">
        <v>14.15</v>
      </c>
      <c r="AE5" s="439">
        <v>19.989999999999998</v>
      </c>
      <c r="AF5" s="439">
        <v>0.67</v>
      </c>
      <c r="AG5" s="439">
        <v>3.84</v>
      </c>
      <c r="AH5" s="439">
        <v>3.9</v>
      </c>
      <c r="AI5" s="439">
        <v>3.33</v>
      </c>
      <c r="AJ5" s="439">
        <v>3.6</v>
      </c>
      <c r="AK5" s="439">
        <v>2.11</v>
      </c>
      <c r="AL5" s="439">
        <v>1.99</v>
      </c>
      <c r="AM5" s="439">
        <v>2.97</v>
      </c>
      <c r="AN5" s="439">
        <v>1.39</v>
      </c>
      <c r="AO5" s="439">
        <v>7.15</v>
      </c>
      <c r="AP5" s="439">
        <v>11.51</v>
      </c>
      <c r="AQ5" s="439">
        <v>6.69</v>
      </c>
      <c r="AR5" s="439">
        <v>1.56</v>
      </c>
      <c r="AS5" s="439">
        <v>5.68</v>
      </c>
      <c r="AT5" s="445">
        <v>2</v>
      </c>
    </row>
    <row r="6" spans="1:46" ht="18" x14ac:dyDescent="0.2">
      <c r="A6" s="361" t="s">
        <v>116</v>
      </c>
      <c r="B6" s="562" t="s">
        <v>135</v>
      </c>
      <c r="C6" s="563"/>
      <c r="D6" s="361" t="s">
        <v>119</v>
      </c>
      <c r="E6" s="361" t="s">
        <v>115</v>
      </c>
      <c r="F6" s="40"/>
      <c r="G6" s="40"/>
      <c r="H6" s="40"/>
      <c r="I6" s="40"/>
      <c r="J6" s="40"/>
      <c r="K6" s="40"/>
      <c r="L6" s="351">
        <v>3</v>
      </c>
      <c r="M6" s="440"/>
      <c r="N6" s="439"/>
      <c r="O6" s="439"/>
      <c r="P6" s="438" t="s">
        <v>11</v>
      </c>
      <c r="Q6" s="439">
        <v>4.22</v>
      </c>
      <c r="R6" s="439">
        <v>0.84</v>
      </c>
      <c r="S6" s="439">
        <v>14.4</v>
      </c>
      <c r="T6" s="439">
        <v>4.3899999999999997</v>
      </c>
      <c r="U6" s="439">
        <v>0.73</v>
      </c>
      <c r="V6" s="439">
        <v>1.27</v>
      </c>
      <c r="W6" s="439">
        <v>1.1200000000000001</v>
      </c>
      <c r="X6" s="439">
        <v>0.67</v>
      </c>
      <c r="Y6" s="439">
        <v>5.15</v>
      </c>
      <c r="Z6" s="439">
        <v>0.93</v>
      </c>
      <c r="AA6" s="439">
        <v>6.49</v>
      </c>
      <c r="AB6" s="439">
        <v>3.89</v>
      </c>
      <c r="AC6" s="442">
        <v>18.059999999999999</v>
      </c>
      <c r="AD6" s="439">
        <v>14.6</v>
      </c>
      <c r="AE6" s="439">
        <v>20.440000000000001</v>
      </c>
      <c r="AF6" s="439">
        <v>1.71</v>
      </c>
      <c r="AG6" s="439">
        <v>4.91</v>
      </c>
      <c r="AH6" s="439">
        <v>4.0599999999999996</v>
      </c>
      <c r="AI6" s="439">
        <v>3.5</v>
      </c>
      <c r="AJ6" s="439">
        <v>3.47</v>
      </c>
      <c r="AK6" s="439">
        <v>1</v>
      </c>
      <c r="AL6" s="439">
        <v>0.88</v>
      </c>
      <c r="AM6" s="439">
        <v>4.0199999999999996</v>
      </c>
      <c r="AN6" s="439">
        <v>2.4300000000000002</v>
      </c>
      <c r="AO6" s="439">
        <v>7.38</v>
      </c>
      <c r="AP6" s="439">
        <v>10.4</v>
      </c>
      <c r="AQ6" s="439">
        <v>6.92</v>
      </c>
      <c r="AR6" s="439">
        <v>0.45</v>
      </c>
      <c r="AS6" s="439">
        <v>6.63</v>
      </c>
      <c r="AT6" s="445">
        <v>3</v>
      </c>
    </row>
    <row r="7" spans="1:46" ht="16" x14ac:dyDescent="0.2">
      <c r="A7" s="130">
        <v>1</v>
      </c>
      <c r="B7" s="547" t="s">
        <v>136</v>
      </c>
      <c r="C7" s="549"/>
      <c r="D7" s="356">
        <v>1</v>
      </c>
      <c r="E7" s="45"/>
      <c r="F7" s="46"/>
      <c r="G7" s="33"/>
      <c r="H7" s="33"/>
      <c r="I7" s="33"/>
      <c r="J7" s="33"/>
      <c r="K7" s="33"/>
      <c r="L7" s="351">
        <v>4</v>
      </c>
      <c r="M7" s="440"/>
      <c r="N7" s="439"/>
      <c r="O7" s="439"/>
      <c r="P7" s="439"/>
      <c r="Q7" s="438" t="s">
        <v>11</v>
      </c>
      <c r="R7" s="439">
        <v>8.07</v>
      </c>
      <c r="S7" s="439">
        <v>24.85</v>
      </c>
      <c r="T7" s="439">
        <v>4.9800000000000004</v>
      </c>
      <c r="U7" s="439">
        <v>4.88</v>
      </c>
      <c r="V7" s="439">
        <v>8.09</v>
      </c>
      <c r="W7" s="439">
        <v>8.14</v>
      </c>
      <c r="X7" s="439">
        <v>4.8</v>
      </c>
      <c r="Y7" s="439">
        <v>2.11</v>
      </c>
      <c r="Z7" s="439">
        <v>8.16</v>
      </c>
      <c r="AA7" s="439">
        <v>7.88</v>
      </c>
      <c r="AB7" s="439">
        <v>5.27</v>
      </c>
      <c r="AC7" s="442">
        <v>14.55</v>
      </c>
      <c r="AD7" s="439">
        <v>11.1</v>
      </c>
      <c r="AE7" s="439">
        <v>16.940000000000001</v>
      </c>
      <c r="AF7" s="439">
        <v>2.61</v>
      </c>
      <c r="AG7" s="439">
        <v>5.4</v>
      </c>
      <c r="AH7" s="439">
        <v>5.45</v>
      </c>
      <c r="AI7" s="439">
        <v>4.88</v>
      </c>
      <c r="AJ7" s="439">
        <v>5.52</v>
      </c>
      <c r="AK7" s="439">
        <v>8.19</v>
      </c>
      <c r="AL7" s="439">
        <v>5.03</v>
      </c>
      <c r="AM7" s="439">
        <v>1.2</v>
      </c>
      <c r="AN7" s="439">
        <v>2.0099999999999998</v>
      </c>
      <c r="AO7" s="439">
        <v>8.77</v>
      </c>
      <c r="AP7" s="439">
        <v>13.03</v>
      </c>
      <c r="AQ7" s="439">
        <v>8.31</v>
      </c>
      <c r="AR7" s="439">
        <v>4.5999999999999996</v>
      </c>
      <c r="AS7" s="439">
        <v>7.2</v>
      </c>
      <c r="AT7" s="445">
        <v>4</v>
      </c>
    </row>
    <row r="8" spans="1:46" ht="16" x14ac:dyDescent="0.2">
      <c r="A8" s="130">
        <v>2</v>
      </c>
      <c r="B8" s="547" t="s">
        <v>137</v>
      </c>
      <c r="C8" s="549"/>
      <c r="D8" s="356">
        <v>32</v>
      </c>
      <c r="E8" s="45"/>
      <c r="F8" s="46"/>
      <c r="G8" s="33"/>
      <c r="H8" s="33"/>
      <c r="I8" s="33"/>
      <c r="J8" s="33"/>
      <c r="K8" s="33"/>
      <c r="L8" s="351">
        <v>5</v>
      </c>
      <c r="M8" s="440"/>
      <c r="N8" s="439"/>
      <c r="O8" s="439"/>
      <c r="P8" s="439"/>
      <c r="Q8" s="439"/>
      <c r="R8" s="438" t="s">
        <v>11</v>
      </c>
      <c r="S8" s="439">
        <v>14.24</v>
      </c>
      <c r="T8" s="439">
        <v>5.12</v>
      </c>
      <c r="U8" s="439">
        <v>0.28000000000000003</v>
      </c>
      <c r="V8" s="439">
        <v>0.36</v>
      </c>
      <c r="W8" s="439">
        <v>0.31</v>
      </c>
      <c r="X8" s="439">
        <v>1.39</v>
      </c>
      <c r="Y8" s="439">
        <v>5.88</v>
      </c>
      <c r="Z8" s="439">
        <v>0.2</v>
      </c>
      <c r="AA8" s="439">
        <v>7.22</v>
      </c>
      <c r="AB8" s="439">
        <v>4.6100000000000003</v>
      </c>
      <c r="AC8" s="442">
        <v>17.39</v>
      </c>
      <c r="AD8" s="439">
        <v>13.94</v>
      </c>
      <c r="AE8" s="439">
        <v>19.78</v>
      </c>
      <c r="AF8" s="439">
        <v>2.44</v>
      </c>
      <c r="AG8" s="439">
        <v>5.64</v>
      </c>
      <c r="AH8" s="439">
        <v>4.79</v>
      </c>
      <c r="AI8" s="439">
        <v>4.22</v>
      </c>
      <c r="AJ8" s="439">
        <v>4.2</v>
      </c>
      <c r="AK8" s="439">
        <v>0.32</v>
      </c>
      <c r="AL8" s="439">
        <v>0.5</v>
      </c>
      <c r="AM8" s="439">
        <v>4.74</v>
      </c>
      <c r="AN8" s="439">
        <v>3.16</v>
      </c>
      <c r="AO8" s="439">
        <v>8.11</v>
      </c>
      <c r="AP8" s="439">
        <v>9.74</v>
      </c>
      <c r="AQ8" s="439">
        <v>7.65</v>
      </c>
      <c r="AR8" s="439">
        <v>0.63</v>
      </c>
      <c r="AS8" s="439">
        <v>7.35</v>
      </c>
      <c r="AT8" s="445">
        <v>5</v>
      </c>
    </row>
    <row r="9" spans="1:46" ht="16" x14ac:dyDescent="0.2">
      <c r="A9" s="130">
        <v>3</v>
      </c>
      <c r="B9" s="547" t="s">
        <v>138</v>
      </c>
      <c r="C9" s="549"/>
      <c r="D9" s="356">
        <v>100</v>
      </c>
      <c r="E9" s="33" t="s">
        <v>117</v>
      </c>
      <c r="F9" s="33"/>
      <c r="G9" s="33"/>
      <c r="H9" s="33"/>
      <c r="I9" s="33"/>
      <c r="J9" s="33"/>
      <c r="K9" s="33"/>
      <c r="L9" s="351">
        <v>6</v>
      </c>
      <c r="M9" s="440"/>
      <c r="N9" s="439"/>
      <c r="O9" s="439"/>
      <c r="P9" s="439"/>
      <c r="Q9" s="439"/>
      <c r="R9" s="439"/>
      <c r="S9" s="438" t="s">
        <v>11</v>
      </c>
      <c r="T9" s="439">
        <v>20.51</v>
      </c>
      <c r="U9" s="439">
        <v>13.96</v>
      </c>
      <c r="V9" s="439">
        <v>17.34</v>
      </c>
      <c r="W9" s="439">
        <v>14.53</v>
      </c>
      <c r="X9" s="439">
        <v>14.19</v>
      </c>
      <c r="Y9" s="439">
        <v>23.02</v>
      </c>
      <c r="Z9" s="439">
        <v>14.34</v>
      </c>
      <c r="AA9" s="439">
        <v>16</v>
      </c>
      <c r="AB9" s="439">
        <v>20</v>
      </c>
      <c r="AC9" s="442">
        <v>33.25</v>
      </c>
      <c r="AD9" s="439">
        <v>29.8</v>
      </c>
      <c r="AE9" s="439">
        <v>35.64</v>
      </c>
      <c r="AF9" s="439">
        <v>16.010000000000002</v>
      </c>
      <c r="AG9" s="439">
        <v>21.03</v>
      </c>
      <c r="AH9" s="439">
        <v>20.18</v>
      </c>
      <c r="AI9" s="439">
        <v>19.61</v>
      </c>
      <c r="AJ9" s="439">
        <v>14.27</v>
      </c>
      <c r="AK9" s="439">
        <v>14.42</v>
      </c>
      <c r="AL9" s="439">
        <v>13.79</v>
      </c>
      <c r="AM9" s="439">
        <v>22.11</v>
      </c>
      <c r="AN9" s="439">
        <v>16.73</v>
      </c>
      <c r="AO9" s="439">
        <v>16.75</v>
      </c>
      <c r="AP9" s="439">
        <v>11.74</v>
      </c>
      <c r="AQ9" s="439">
        <v>16.98</v>
      </c>
      <c r="AR9" s="439">
        <v>14.12</v>
      </c>
      <c r="AS9" s="439">
        <v>22.74</v>
      </c>
      <c r="AT9" s="445">
        <v>6</v>
      </c>
    </row>
    <row r="10" spans="1:46" ht="16" x14ac:dyDescent="0.2">
      <c r="A10" s="130">
        <v>4</v>
      </c>
      <c r="B10" s="550" t="s">
        <v>142</v>
      </c>
      <c r="C10" s="549"/>
      <c r="D10" s="356">
        <v>100</v>
      </c>
      <c r="E10" s="33" t="s">
        <v>114</v>
      </c>
      <c r="F10" s="33"/>
      <c r="G10" s="33"/>
      <c r="H10" s="33"/>
      <c r="I10" s="33"/>
      <c r="J10" s="33"/>
      <c r="K10" s="33"/>
      <c r="L10" s="351">
        <v>7</v>
      </c>
      <c r="M10" s="440"/>
      <c r="N10" s="439"/>
      <c r="O10" s="439"/>
      <c r="P10" s="439"/>
      <c r="Q10" s="439"/>
      <c r="R10" s="439"/>
      <c r="S10" s="439"/>
      <c r="T10" s="438" t="s">
        <v>11</v>
      </c>
      <c r="U10" s="439">
        <v>5.12</v>
      </c>
      <c r="V10" s="439">
        <v>5.66</v>
      </c>
      <c r="W10" s="439">
        <v>5.5</v>
      </c>
      <c r="X10" s="439">
        <v>4.16</v>
      </c>
      <c r="Y10" s="439">
        <v>3.62</v>
      </c>
      <c r="Z10" s="439">
        <v>5.32</v>
      </c>
      <c r="AA10" s="439">
        <v>5.23</v>
      </c>
      <c r="AB10" s="439">
        <v>2.62</v>
      </c>
      <c r="AC10" s="442">
        <v>17.12</v>
      </c>
      <c r="AD10" s="439">
        <v>13.77</v>
      </c>
      <c r="AE10" s="439">
        <v>16.809999999999999</v>
      </c>
      <c r="AF10" s="439">
        <v>3.35</v>
      </c>
      <c r="AG10" s="439">
        <v>1.03</v>
      </c>
      <c r="AH10" s="439">
        <v>2.8</v>
      </c>
      <c r="AI10" s="439">
        <v>2.23</v>
      </c>
      <c r="AJ10" s="439">
        <v>3.48</v>
      </c>
      <c r="AK10" s="439">
        <v>5.39</v>
      </c>
      <c r="AL10" s="439">
        <v>5.01</v>
      </c>
      <c r="AM10" s="439">
        <v>3.82</v>
      </c>
      <c r="AN10" s="439">
        <v>3.58</v>
      </c>
      <c r="AO10" s="439">
        <v>6.12</v>
      </c>
      <c r="AP10" s="439">
        <v>18.23</v>
      </c>
      <c r="AQ10" s="439">
        <v>5.14</v>
      </c>
      <c r="AR10" s="439">
        <v>4.84</v>
      </c>
      <c r="AS10" s="439">
        <v>2.23</v>
      </c>
      <c r="AT10" s="445">
        <v>7</v>
      </c>
    </row>
    <row r="11" spans="1:46" ht="16" x14ac:dyDescent="0.2">
      <c r="A11" s="130">
        <v>5</v>
      </c>
      <c r="B11" s="547" t="s">
        <v>139</v>
      </c>
      <c r="C11" s="549"/>
      <c r="D11" s="356">
        <v>0</v>
      </c>
      <c r="E11" s="357" t="s">
        <v>112</v>
      </c>
      <c r="F11" s="33"/>
      <c r="G11" s="33"/>
      <c r="H11" s="33"/>
      <c r="I11" s="33"/>
      <c r="J11" s="33"/>
      <c r="K11" s="33"/>
      <c r="L11" s="351">
        <v>8</v>
      </c>
      <c r="M11" s="440"/>
      <c r="N11" s="439"/>
      <c r="O11" s="439"/>
      <c r="P11" s="439"/>
      <c r="Q11" s="439"/>
      <c r="R11" s="439"/>
      <c r="S11" s="439"/>
      <c r="T11" s="439"/>
      <c r="U11" s="438" t="s">
        <v>11</v>
      </c>
      <c r="V11" s="439">
        <v>0.64</v>
      </c>
      <c r="W11" s="439">
        <v>0.57999999999999996</v>
      </c>
      <c r="X11" s="439">
        <v>1.34</v>
      </c>
      <c r="Y11" s="439">
        <v>5.82</v>
      </c>
      <c r="Z11" s="439">
        <v>0.39</v>
      </c>
      <c r="AA11" s="439">
        <v>7.38</v>
      </c>
      <c r="AB11" s="439">
        <v>4.5599999999999996</v>
      </c>
      <c r="AC11" s="442">
        <v>17.5</v>
      </c>
      <c r="AD11" s="439">
        <v>14.05</v>
      </c>
      <c r="AE11" s="439">
        <v>19.89</v>
      </c>
      <c r="AF11" s="439">
        <v>2.38</v>
      </c>
      <c r="AG11" s="439">
        <v>5.58</v>
      </c>
      <c r="AH11" s="439">
        <v>4.7300000000000004</v>
      </c>
      <c r="AI11" s="439">
        <v>4.17</v>
      </c>
      <c r="AJ11" s="439">
        <v>4.8</v>
      </c>
      <c r="AK11" s="439">
        <v>0.46</v>
      </c>
      <c r="AL11" s="439">
        <v>0.19</v>
      </c>
      <c r="AM11" s="439">
        <v>4.6900000000000004</v>
      </c>
      <c r="AN11" s="439">
        <v>3.1</v>
      </c>
      <c r="AO11" s="439">
        <v>8.27</v>
      </c>
      <c r="AP11" s="439">
        <v>9.85</v>
      </c>
      <c r="AQ11" s="439">
        <v>7.8</v>
      </c>
      <c r="AR11" s="439">
        <v>0.56999999999999995</v>
      </c>
      <c r="AS11" s="439">
        <v>7.3</v>
      </c>
      <c r="AT11" s="445">
        <v>8</v>
      </c>
    </row>
    <row r="12" spans="1:46" ht="36" customHeight="1" x14ac:dyDescent="0.2">
      <c r="A12" s="130">
        <v>6</v>
      </c>
      <c r="B12" s="547" t="s">
        <v>140</v>
      </c>
      <c r="C12" s="549"/>
      <c r="D12" s="184">
        <v>0</v>
      </c>
      <c r="E12" s="358" t="s">
        <v>112</v>
      </c>
      <c r="F12" s="33"/>
      <c r="G12" s="33"/>
      <c r="H12" s="33"/>
      <c r="I12" s="33"/>
      <c r="J12" s="33"/>
      <c r="K12" s="33"/>
      <c r="L12" s="351">
        <v>9</v>
      </c>
      <c r="M12" s="440"/>
      <c r="N12" s="439"/>
      <c r="O12" s="439"/>
      <c r="P12" s="439"/>
      <c r="Q12" s="439"/>
      <c r="R12" s="439"/>
      <c r="S12" s="439"/>
      <c r="T12" s="439"/>
      <c r="U12" s="439"/>
      <c r="V12" s="438" t="s">
        <v>11</v>
      </c>
      <c r="W12" s="439">
        <v>0.05</v>
      </c>
      <c r="X12" s="439">
        <v>1.74</v>
      </c>
      <c r="Y12" s="439">
        <v>6.22</v>
      </c>
      <c r="Z12" s="439">
        <v>0.26</v>
      </c>
      <c r="AA12" s="439">
        <v>7.57</v>
      </c>
      <c r="AB12" s="439">
        <v>4.96</v>
      </c>
      <c r="AC12" s="442">
        <v>17.670000000000002</v>
      </c>
      <c r="AD12" s="439">
        <v>14.21</v>
      </c>
      <c r="AE12" s="439">
        <v>20.05</v>
      </c>
      <c r="AF12" s="439">
        <v>2.79</v>
      </c>
      <c r="AG12" s="439">
        <v>5.98</v>
      </c>
      <c r="AH12" s="439">
        <v>5.14</v>
      </c>
      <c r="AI12" s="439">
        <v>4.57</v>
      </c>
      <c r="AJ12" s="439">
        <v>4.55</v>
      </c>
      <c r="AK12" s="439">
        <v>0.26</v>
      </c>
      <c r="AL12" s="439">
        <v>0.77</v>
      </c>
      <c r="AM12" s="439">
        <v>5.09</v>
      </c>
      <c r="AN12" s="439">
        <v>3.51</v>
      </c>
      <c r="AO12" s="439">
        <v>8.4600000000000009</v>
      </c>
      <c r="AP12" s="439">
        <v>10.01</v>
      </c>
      <c r="AQ12" s="439">
        <v>8</v>
      </c>
      <c r="AR12" s="439">
        <v>0.98</v>
      </c>
      <c r="AS12" s="439">
        <v>7.7</v>
      </c>
      <c r="AT12" s="445">
        <v>9</v>
      </c>
    </row>
    <row r="13" spans="1:46" ht="16" x14ac:dyDescent="0.2">
      <c r="A13" s="305">
        <v>7</v>
      </c>
      <c r="B13" s="547" t="s">
        <v>141</v>
      </c>
      <c r="C13" s="549"/>
      <c r="D13" s="356">
        <v>25</v>
      </c>
      <c r="E13" s="357" t="s">
        <v>143</v>
      </c>
      <c r="F13" s="33"/>
      <c r="G13" s="33"/>
      <c r="H13" s="33"/>
      <c r="I13" s="33"/>
      <c r="J13" s="33"/>
      <c r="K13" s="33"/>
      <c r="L13" s="351">
        <v>10</v>
      </c>
      <c r="M13" s="440"/>
      <c r="N13" s="439"/>
      <c r="O13" s="439"/>
      <c r="P13" s="439"/>
      <c r="Q13" s="439"/>
      <c r="R13" s="439"/>
      <c r="S13" s="439"/>
      <c r="T13" s="439"/>
      <c r="U13" s="439"/>
      <c r="V13" s="439"/>
      <c r="W13" s="438" t="s">
        <v>11</v>
      </c>
      <c r="X13" s="439">
        <v>1.67</v>
      </c>
      <c r="Y13" s="439">
        <v>6.16</v>
      </c>
      <c r="Z13" s="439">
        <v>0.22</v>
      </c>
      <c r="AA13" s="439">
        <v>7.5</v>
      </c>
      <c r="AB13" s="439">
        <v>4.8899999999999997</v>
      </c>
      <c r="AC13" s="442">
        <v>17.600000000000001</v>
      </c>
      <c r="AD13" s="439">
        <v>14.15</v>
      </c>
      <c r="AE13" s="439">
        <v>19.989999999999998</v>
      </c>
      <c r="AF13" s="439">
        <v>2.72</v>
      </c>
      <c r="AG13" s="439">
        <v>5.92</v>
      </c>
      <c r="AH13" s="439">
        <v>5.07</v>
      </c>
      <c r="AI13" s="439">
        <v>4.5</v>
      </c>
      <c r="AJ13" s="439">
        <v>4.4800000000000004</v>
      </c>
      <c r="AK13" s="439">
        <v>0.18</v>
      </c>
      <c r="AL13" s="439">
        <v>0.71</v>
      </c>
      <c r="AM13" s="439">
        <v>5.0199999999999996</v>
      </c>
      <c r="AN13" s="439">
        <v>3.44</v>
      </c>
      <c r="AO13" s="439">
        <v>8.39</v>
      </c>
      <c r="AP13" s="439">
        <v>9.9499999999999993</v>
      </c>
      <c r="AQ13" s="439">
        <v>7.93</v>
      </c>
      <c r="AR13" s="439">
        <v>0.91</v>
      </c>
      <c r="AS13" s="439">
        <v>7.63</v>
      </c>
      <c r="AT13" s="445">
        <v>10</v>
      </c>
    </row>
    <row r="14" spans="1:46" ht="16" x14ac:dyDescent="0.2">
      <c r="A14" s="130">
        <v>8</v>
      </c>
      <c r="B14" s="548" t="s">
        <v>144</v>
      </c>
      <c r="C14" s="548"/>
      <c r="D14" s="364">
        <v>0.36666666666666664</v>
      </c>
      <c r="E14" s="357"/>
      <c r="F14" s="33"/>
      <c r="G14" s="33"/>
      <c r="H14" s="33"/>
      <c r="I14" s="33"/>
      <c r="J14" s="33"/>
      <c r="K14" s="33"/>
      <c r="L14" s="351">
        <v>11</v>
      </c>
      <c r="M14" s="440"/>
      <c r="N14" s="439"/>
      <c r="O14" s="439"/>
      <c r="P14" s="439"/>
      <c r="Q14" s="439"/>
      <c r="R14" s="439"/>
      <c r="S14" s="439"/>
      <c r="T14" s="439"/>
      <c r="U14" s="439"/>
      <c r="V14" s="439"/>
      <c r="W14" s="439"/>
      <c r="X14" s="438" t="s">
        <v>11</v>
      </c>
      <c r="Y14" s="439">
        <v>6.6</v>
      </c>
      <c r="Z14" s="439">
        <v>1.47</v>
      </c>
      <c r="AA14" s="439">
        <v>6.19</v>
      </c>
      <c r="AB14" s="439">
        <v>3.59</v>
      </c>
      <c r="AC14" s="442">
        <v>18.59</v>
      </c>
      <c r="AD14" s="439">
        <v>15.14</v>
      </c>
      <c r="AE14" s="439">
        <v>20.98</v>
      </c>
      <c r="AF14" s="439">
        <v>2.2999999999999998</v>
      </c>
      <c r="AG14" s="439">
        <v>4.6100000000000003</v>
      </c>
      <c r="AH14" s="439">
        <v>3.76</v>
      </c>
      <c r="AI14" s="439">
        <v>3.2</v>
      </c>
      <c r="AJ14" s="439">
        <v>3.18</v>
      </c>
      <c r="AK14" s="439">
        <v>1.54</v>
      </c>
      <c r="AL14" s="439">
        <v>1.1599999999999999</v>
      </c>
      <c r="AM14" s="439">
        <v>4.5999999999999996</v>
      </c>
      <c r="AN14" s="439">
        <v>3.02</v>
      </c>
      <c r="AO14" s="439">
        <v>7.08</v>
      </c>
      <c r="AP14" s="439">
        <v>10.94</v>
      </c>
      <c r="AQ14" s="439">
        <v>6.62</v>
      </c>
      <c r="AR14" s="439">
        <v>0.99</v>
      </c>
      <c r="AS14" s="439">
        <v>6.33</v>
      </c>
      <c r="AT14" s="445">
        <v>11</v>
      </c>
    </row>
    <row r="15" spans="1:46" ht="34" x14ac:dyDescent="0.2">
      <c r="A15" s="50">
        <v>9</v>
      </c>
      <c r="B15" s="369" t="s">
        <v>150</v>
      </c>
      <c r="C15" s="116"/>
      <c r="D15" s="368" t="s">
        <v>147</v>
      </c>
      <c r="E15" s="357"/>
      <c r="F15" s="33"/>
      <c r="G15" s="33"/>
      <c r="H15" s="369"/>
      <c r="I15" s="369"/>
      <c r="J15" s="369"/>
      <c r="K15" s="33"/>
      <c r="L15" s="351">
        <v>12</v>
      </c>
      <c r="M15" s="440"/>
      <c r="N15" s="439"/>
      <c r="O15" s="439"/>
      <c r="P15" s="439"/>
      <c r="Q15" s="439"/>
      <c r="R15" s="439"/>
      <c r="S15" s="439"/>
      <c r="T15" s="439"/>
      <c r="U15" s="439"/>
      <c r="V15" s="439"/>
      <c r="W15" s="439"/>
      <c r="X15" s="439"/>
      <c r="Y15" s="438" t="s">
        <v>11</v>
      </c>
      <c r="Z15" s="439">
        <v>6</v>
      </c>
      <c r="AA15" s="439">
        <v>7.84</v>
      </c>
      <c r="AB15" s="439">
        <v>5.24</v>
      </c>
      <c r="AC15" s="442">
        <v>13.9</v>
      </c>
      <c r="AD15" s="439">
        <v>10.56</v>
      </c>
      <c r="AE15" s="439">
        <v>13.6</v>
      </c>
      <c r="AF15" s="439">
        <v>3.53</v>
      </c>
      <c r="AG15" s="439">
        <v>3.83</v>
      </c>
      <c r="AH15" s="439">
        <v>5.41</v>
      </c>
      <c r="AI15" s="439">
        <v>4.84</v>
      </c>
      <c r="AJ15" s="439">
        <v>6.1</v>
      </c>
      <c r="AK15" s="439">
        <v>6.08</v>
      </c>
      <c r="AL15" s="439">
        <v>5.95</v>
      </c>
      <c r="AM15" s="439">
        <v>1.1599999999999999</v>
      </c>
      <c r="AN15" s="439">
        <v>3.02</v>
      </c>
      <c r="AO15" s="439">
        <v>8.73</v>
      </c>
      <c r="AP15" s="439">
        <v>14.28</v>
      </c>
      <c r="AQ15" s="439">
        <v>8.02</v>
      </c>
      <c r="AR15" s="439">
        <v>5.52</v>
      </c>
      <c r="AS15" s="439">
        <v>5.63</v>
      </c>
      <c r="AT15" s="445">
        <v>12</v>
      </c>
    </row>
    <row r="16" spans="1:46" ht="28" customHeight="1" x14ac:dyDescent="0.2">
      <c r="A16" s="50">
        <v>10</v>
      </c>
      <c r="B16" s="547" t="s">
        <v>151</v>
      </c>
      <c r="C16" s="547"/>
      <c r="D16" s="368" t="s">
        <v>146</v>
      </c>
      <c r="E16" s="305"/>
      <c r="F16" s="33"/>
      <c r="G16" s="33"/>
      <c r="H16" s="33"/>
      <c r="I16" s="33"/>
      <c r="J16" s="33"/>
      <c r="K16" s="33"/>
      <c r="L16" s="351">
        <v>13</v>
      </c>
      <c r="M16" s="440"/>
      <c r="N16" s="439"/>
      <c r="O16" s="439"/>
      <c r="P16" s="439"/>
      <c r="Q16" s="439"/>
      <c r="R16" s="439"/>
      <c r="S16" s="439"/>
      <c r="T16" s="439"/>
      <c r="U16" s="439"/>
      <c r="V16" s="439"/>
      <c r="W16" s="439"/>
      <c r="X16" s="439"/>
      <c r="Y16" s="439"/>
      <c r="Z16" s="438" t="s">
        <v>11</v>
      </c>
      <c r="AA16" s="439">
        <v>7.32</v>
      </c>
      <c r="AB16" s="439">
        <v>4.71</v>
      </c>
      <c r="AC16" s="442">
        <v>17.489999999999998</v>
      </c>
      <c r="AD16" s="439">
        <v>14.04</v>
      </c>
      <c r="AE16" s="439">
        <v>19.87</v>
      </c>
      <c r="AF16" s="439">
        <v>2.54</v>
      </c>
      <c r="AG16" s="439">
        <v>5.74</v>
      </c>
      <c r="AH16" s="439">
        <v>4.8899999999999997</v>
      </c>
      <c r="AI16" s="439">
        <v>4.32</v>
      </c>
      <c r="AJ16" s="439">
        <v>4.3</v>
      </c>
      <c r="AK16" s="439">
        <v>7.0000000000000007E-2</v>
      </c>
      <c r="AL16" s="439">
        <v>0.54</v>
      </c>
      <c r="AM16" s="439">
        <v>4.84</v>
      </c>
      <c r="AN16" s="439">
        <v>3.26</v>
      </c>
      <c r="AO16" s="439">
        <v>8.2100000000000009</v>
      </c>
      <c r="AP16" s="439">
        <v>9.84</v>
      </c>
      <c r="AQ16" s="439">
        <v>7.75</v>
      </c>
      <c r="AR16" s="439">
        <v>0.73</v>
      </c>
      <c r="AS16" s="439">
        <v>7.45</v>
      </c>
      <c r="AT16" s="445">
        <v>13</v>
      </c>
    </row>
    <row r="17" spans="1:46" ht="33" customHeight="1" x14ac:dyDescent="0.2">
      <c r="A17" s="39">
        <v>11</v>
      </c>
      <c r="B17" s="546" t="s">
        <v>152</v>
      </c>
      <c r="C17" s="547"/>
      <c r="D17" s="368" t="s">
        <v>148</v>
      </c>
      <c r="E17" s="305"/>
      <c r="F17" s="363"/>
      <c r="G17" s="38"/>
      <c r="H17" s="407" t="s">
        <v>173</v>
      </c>
      <c r="I17" s="408" t="s">
        <v>169</v>
      </c>
      <c r="J17" s="409" t="s">
        <v>170</v>
      </c>
      <c r="K17" s="409" t="s">
        <v>251</v>
      </c>
      <c r="L17" s="351">
        <v>14</v>
      </c>
      <c r="M17" s="440"/>
      <c r="N17" s="439"/>
      <c r="O17" s="439"/>
      <c r="P17" s="439"/>
      <c r="Q17" s="439"/>
      <c r="R17" s="439"/>
      <c r="S17" s="439"/>
      <c r="T17" s="439"/>
      <c r="U17" s="439"/>
      <c r="V17" s="439"/>
      <c r="W17" s="439"/>
      <c r="X17" s="439"/>
      <c r="Y17" s="439"/>
      <c r="Z17" s="439"/>
      <c r="AA17" s="441" t="s">
        <v>11</v>
      </c>
      <c r="AB17" s="439">
        <v>2.91</v>
      </c>
      <c r="AC17" s="442">
        <v>21.49</v>
      </c>
      <c r="AD17" s="439">
        <v>24.03</v>
      </c>
      <c r="AE17" s="439">
        <v>21.19</v>
      </c>
      <c r="AF17" s="439">
        <v>6.05</v>
      </c>
      <c r="AG17" s="439">
        <v>3.99</v>
      </c>
      <c r="AH17" s="439">
        <v>2.3199999999999998</v>
      </c>
      <c r="AI17" s="439">
        <v>2.89</v>
      </c>
      <c r="AJ17" s="439">
        <v>2.67</v>
      </c>
      <c r="AK17" s="439">
        <v>7.28</v>
      </c>
      <c r="AL17" s="439">
        <v>7.26</v>
      </c>
      <c r="AM17" s="439">
        <v>6.88</v>
      </c>
      <c r="AN17" s="439">
        <v>6.26</v>
      </c>
      <c r="AO17" s="439">
        <v>1.35</v>
      </c>
      <c r="AP17" s="439">
        <v>17.25</v>
      </c>
      <c r="AQ17" s="439">
        <v>0.6</v>
      </c>
      <c r="AR17" s="439">
        <v>6.73</v>
      </c>
      <c r="AS17" s="439">
        <v>2.44</v>
      </c>
      <c r="AT17" s="445">
        <v>14</v>
      </c>
    </row>
    <row r="18" spans="1:46" ht="34" x14ac:dyDescent="0.2">
      <c r="A18" s="29"/>
      <c r="B18" s="362"/>
      <c r="C18" s="359" t="s">
        <v>145</v>
      </c>
      <c r="D18" s="400" t="s">
        <v>166</v>
      </c>
      <c r="E18" s="402">
        <f t="shared" ref="E18:E49" si="0">+H18</f>
        <v>0.33333333333333331</v>
      </c>
      <c r="F18" s="404">
        <v>0</v>
      </c>
      <c r="G18" s="405" t="s">
        <v>174</v>
      </c>
      <c r="H18" s="406">
        <v>0.33333333333333331</v>
      </c>
      <c r="I18" s="410">
        <v>0.70833333333333337</v>
      </c>
      <c r="J18" s="411" t="s">
        <v>168</v>
      </c>
      <c r="K18" s="423" t="s">
        <v>256</v>
      </c>
      <c r="L18" s="351">
        <v>15</v>
      </c>
      <c r="M18" s="440"/>
      <c r="N18" s="439"/>
      <c r="O18" s="439"/>
      <c r="P18" s="439"/>
      <c r="Q18" s="439"/>
      <c r="R18" s="439"/>
      <c r="S18" s="439"/>
      <c r="T18" s="439"/>
      <c r="U18" s="439"/>
      <c r="V18" s="439"/>
      <c r="W18" s="439"/>
      <c r="X18" s="439"/>
      <c r="Y18" s="439"/>
      <c r="Z18" s="439"/>
      <c r="AA18" s="439"/>
      <c r="AB18" s="438" t="s">
        <v>11</v>
      </c>
      <c r="AC18" s="442">
        <v>19.420000000000002</v>
      </c>
      <c r="AD18" s="439">
        <v>21.81</v>
      </c>
      <c r="AE18" s="439">
        <v>19.12</v>
      </c>
      <c r="AF18" s="439">
        <v>3.65</v>
      </c>
      <c r="AG18" s="439">
        <v>1.63</v>
      </c>
      <c r="AH18" s="439">
        <v>0.57999999999999996</v>
      </c>
      <c r="AI18" s="439">
        <v>0.43</v>
      </c>
      <c r="AJ18" s="439">
        <v>1.27</v>
      </c>
      <c r="AK18" s="439">
        <v>4.78</v>
      </c>
      <c r="AL18" s="439">
        <v>4.4000000000000004</v>
      </c>
      <c r="AM18" s="439">
        <v>4.38</v>
      </c>
      <c r="AN18" s="439">
        <v>3.85</v>
      </c>
      <c r="AO18" s="439">
        <v>3.9</v>
      </c>
      <c r="AP18" s="439">
        <v>17.62</v>
      </c>
      <c r="AQ18" s="439">
        <v>3.44</v>
      </c>
      <c r="AR18" s="439">
        <v>4.2300000000000004</v>
      </c>
      <c r="AS18" s="439">
        <v>1.95</v>
      </c>
      <c r="AT18" s="445">
        <v>15</v>
      </c>
    </row>
    <row r="19" spans="1:46" ht="16" x14ac:dyDescent="0.2">
      <c r="A19" s="40"/>
      <c r="B19" s="362"/>
      <c r="C19" s="359">
        <v>1</v>
      </c>
      <c r="D19" s="401">
        <v>1.25</v>
      </c>
      <c r="E19" s="402">
        <f t="shared" si="0"/>
        <v>0.35416666666666669</v>
      </c>
      <c r="F19" s="418">
        <v>1</v>
      </c>
      <c r="G19" s="417" t="s">
        <v>222</v>
      </c>
      <c r="H19" s="419">
        <v>0.35416666666666669</v>
      </c>
      <c r="I19" s="419">
        <v>0.72916666666666663</v>
      </c>
      <c r="J19" s="417" t="s">
        <v>242</v>
      </c>
      <c r="K19" s="417" t="s">
        <v>201</v>
      </c>
      <c r="L19" s="351">
        <v>16</v>
      </c>
      <c r="M19" s="440"/>
      <c r="N19" s="439"/>
      <c r="O19" s="439"/>
      <c r="P19" s="439"/>
      <c r="Q19" s="439"/>
      <c r="R19" s="439"/>
      <c r="S19" s="439"/>
      <c r="T19" s="439"/>
      <c r="U19" s="439"/>
      <c r="V19" s="439"/>
      <c r="W19" s="439"/>
      <c r="X19" s="439"/>
      <c r="Y19" s="439"/>
      <c r="Z19" s="439"/>
      <c r="AA19" s="439"/>
      <c r="AB19" s="439"/>
      <c r="AC19" s="443" t="s">
        <v>11</v>
      </c>
      <c r="AD19" s="439">
        <v>2.81</v>
      </c>
      <c r="AE19" s="439">
        <v>6.04</v>
      </c>
      <c r="AF19" s="439">
        <v>16.239999999999998</v>
      </c>
      <c r="AG19" s="439">
        <v>14.56</v>
      </c>
      <c r="AH19" s="439">
        <v>16.3</v>
      </c>
      <c r="AI19" s="439">
        <v>15.74</v>
      </c>
      <c r="AJ19" s="439">
        <v>16.989999999999998</v>
      </c>
      <c r="AK19" s="439">
        <v>16.53</v>
      </c>
      <c r="AL19" s="439">
        <v>16.71</v>
      </c>
      <c r="AM19" s="439">
        <v>11.89</v>
      </c>
      <c r="AN19" s="439">
        <v>16.600000000000001</v>
      </c>
      <c r="AO19" s="439">
        <v>25.7</v>
      </c>
      <c r="AP19" s="439">
        <v>22.9</v>
      </c>
      <c r="AQ19" s="439">
        <v>25.93</v>
      </c>
      <c r="AR19" s="439">
        <v>16.93</v>
      </c>
      <c r="AS19" s="439">
        <v>16.13</v>
      </c>
      <c r="AT19" s="445">
        <v>16</v>
      </c>
    </row>
    <row r="20" spans="1:46" ht="16" x14ac:dyDescent="0.2">
      <c r="A20" s="40"/>
      <c r="B20" s="391"/>
      <c r="C20" s="359">
        <v>2</v>
      </c>
      <c r="D20" s="401">
        <v>1.25</v>
      </c>
      <c r="E20" s="402">
        <f t="shared" si="0"/>
        <v>0.39583333333333331</v>
      </c>
      <c r="F20" s="418">
        <v>2</v>
      </c>
      <c r="G20" s="417" t="s">
        <v>178</v>
      </c>
      <c r="H20" s="420">
        <v>0.39583333333333331</v>
      </c>
      <c r="I20" s="419">
        <v>0.875</v>
      </c>
      <c r="J20" s="417" t="s">
        <v>243</v>
      </c>
      <c r="K20" s="417" t="s">
        <v>223</v>
      </c>
      <c r="L20" s="351">
        <v>17</v>
      </c>
      <c r="M20" s="426"/>
      <c r="N20" s="427"/>
      <c r="O20" s="427"/>
      <c r="P20" s="427"/>
      <c r="Q20" s="427"/>
      <c r="R20" s="427"/>
      <c r="S20" s="427"/>
      <c r="T20" s="427"/>
      <c r="U20" s="427"/>
      <c r="V20" s="427"/>
      <c r="W20" s="427"/>
      <c r="X20" s="427"/>
      <c r="Y20" s="427"/>
      <c r="Z20" s="427"/>
      <c r="AA20" s="427"/>
      <c r="AB20" s="427"/>
      <c r="AC20" s="427"/>
      <c r="AD20" s="438" t="s">
        <v>11</v>
      </c>
      <c r="AE20" s="439">
        <v>4.8</v>
      </c>
      <c r="AF20" s="439">
        <v>13.62</v>
      </c>
      <c r="AG20" s="439">
        <v>22.12</v>
      </c>
      <c r="AH20" s="439">
        <v>21.28</v>
      </c>
      <c r="AI20" s="439">
        <v>20.71</v>
      </c>
      <c r="AJ20" s="439">
        <v>21.96</v>
      </c>
      <c r="AK20" s="439">
        <v>13.91</v>
      </c>
      <c r="AL20" s="439">
        <v>14.1</v>
      </c>
      <c r="AM20" s="439">
        <v>11.91</v>
      </c>
      <c r="AN20" s="439">
        <v>13.98</v>
      </c>
      <c r="AO20" s="439">
        <v>23.08</v>
      </c>
      <c r="AP20" s="439">
        <v>20.28</v>
      </c>
      <c r="AQ20" s="439">
        <v>23.31</v>
      </c>
      <c r="AR20" s="439">
        <v>14.31</v>
      </c>
      <c r="AS20" s="439">
        <v>16.010000000000002</v>
      </c>
      <c r="AT20" s="445">
        <v>17</v>
      </c>
    </row>
    <row r="21" spans="1:46" ht="19" customHeight="1" x14ac:dyDescent="0.2">
      <c r="A21" s="40"/>
      <c r="B21" s="390"/>
      <c r="C21" s="359">
        <v>3</v>
      </c>
      <c r="D21" s="401">
        <v>1.25</v>
      </c>
      <c r="E21" s="402">
        <f t="shared" si="0"/>
        <v>0.41666666666666669</v>
      </c>
      <c r="F21" s="418">
        <v>3</v>
      </c>
      <c r="G21" s="417" t="s">
        <v>179</v>
      </c>
      <c r="H21" s="420">
        <v>0.41666666666666669</v>
      </c>
      <c r="I21" s="419">
        <v>0.875</v>
      </c>
      <c r="J21" s="417" t="s">
        <v>244</v>
      </c>
      <c r="K21" s="417" t="s">
        <v>202</v>
      </c>
      <c r="L21" s="351">
        <v>18</v>
      </c>
      <c r="M21" s="426"/>
      <c r="N21" s="427"/>
      <c r="O21" s="427"/>
      <c r="P21" s="427"/>
      <c r="Q21" s="427"/>
      <c r="R21" s="427"/>
      <c r="S21" s="427"/>
      <c r="T21" s="427"/>
      <c r="U21" s="427"/>
      <c r="V21" s="427"/>
      <c r="W21" s="427"/>
      <c r="X21" s="427"/>
      <c r="Y21" s="427"/>
      <c r="Z21" s="427"/>
      <c r="AA21" s="427"/>
      <c r="AB21" s="427"/>
      <c r="AC21" s="427"/>
      <c r="AD21" s="439"/>
      <c r="AE21" s="438" t="s">
        <v>11</v>
      </c>
      <c r="AF21" s="439">
        <v>19.09</v>
      </c>
      <c r="AG21" s="439">
        <v>17.48</v>
      </c>
      <c r="AH21" s="439">
        <v>26.74</v>
      </c>
      <c r="AI21" s="439">
        <v>26.18</v>
      </c>
      <c r="AJ21" s="439">
        <v>27.43</v>
      </c>
      <c r="AK21" s="439">
        <v>19.38</v>
      </c>
      <c r="AL21" s="439">
        <v>19.57</v>
      </c>
      <c r="AM21" s="439">
        <v>14.8</v>
      </c>
      <c r="AN21" s="439">
        <v>19.45</v>
      </c>
      <c r="AO21" s="439">
        <v>28.55</v>
      </c>
      <c r="AP21" s="439">
        <v>25.75</v>
      </c>
      <c r="AQ21" s="439">
        <v>28.78</v>
      </c>
      <c r="AR21" s="439">
        <v>19.78</v>
      </c>
      <c r="AS21" s="439">
        <v>19.05</v>
      </c>
      <c r="AT21" s="445">
        <v>18</v>
      </c>
    </row>
    <row r="22" spans="1:46" ht="16" x14ac:dyDescent="0.2">
      <c r="A22" s="40"/>
      <c r="B22" s="362"/>
      <c r="C22" s="359">
        <v>4</v>
      </c>
      <c r="D22" s="401">
        <v>1.25</v>
      </c>
      <c r="E22" s="402">
        <f t="shared" si="0"/>
        <v>6.9444444444444447E-4</v>
      </c>
      <c r="F22" s="418">
        <v>4</v>
      </c>
      <c r="G22" s="417" t="s">
        <v>177</v>
      </c>
      <c r="H22" s="420">
        <v>6.9444444444444447E-4</v>
      </c>
      <c r="I22" s="419">
        <v>0.99930555555555556</v>
      </c>
      <c r="J22" s="417" t="s">
        <v>171</v>
      </c>
      <c r="K22" s="417" t="s">
        <v>203</v>
      </c>
      <c r="L22" s="351">
        <v>19</v>
      </c>
      <c r="M22" s="426"/>
      <c r="N22" s="427"/>
      <c r="O22" s="427"/>
      <c r="P22" s="427"/>
      <c r="Q22" s="427"/>
      <c r="R22" s="427"/>
      <c r="S22" s="427"/>
      <c r="T22" s="427"/>
      <c r="U22" s="427"/>
      <c r="V22" s="427"/>
      <c r="W22" s="427"/>
      <c r="X22" s="427"/>
      <c r="Y22" s="427"/>
      <c r="Z22" s="427"/>
      <c r="AA22" s="427"/>
      <c r="AB22" s="427"/>
      <c r="AC22" s="427"/>
      <c r="AD22" s="439"/>
      <c r="AE22" s="439"/>
      <c r="AF22" s="438" t="s">
        <v>11</v>
      </c>
      <c r="AG22" s="439">
        <v>3.76</v>
      </c>
      <c r="AH22" s="439">
        <v>3.99</v>
      </c>
      <c r="AI22" s="439">
        <v>3.42</v>
      </c>
      <c r="AJ22" s="439">
        <v>3.69</v>
      </c>
      <c r="AK22" s="439">
        <v>2.62</v>
      </c>
      <c r="AL22" s="439">
        <v>2.4900000000000002</v>
      </c>
      <c r="AM22" s="439">
        <v>2.37</v>
      </c>
      <c r="AN22" s="439">
        <v>0.79</v>
      </c>
      <c r="AO22" s="439">
        <v>7.25</v>
      </c>
      <c r="AP22" s="439">
        <v>12.02</v>
      </c>
      <c r="AQ22" s="439">
        <v>6.78</v>
      </c>
      <c r="AR22" s="439">
        <v>2.0699999999999998</v>
      </c>
      <c r="AS22" s="439">
        <v>5.78</v>
      </c>
      <c r="AT22" s="445">
        <v>19</v>
      </c>
    </row>
    <row r="23" spans="1:46" ht="16" x14ac:dyDescent="0.2">
      <c r="A23" s="40"/>
      <c r="B23" s="362"/>
      <c r="C23" s="359">
        <v>5</v>
      </c>
      <c r="D23" s="401">
        <v>1.25</v>
      </c>
      <c r="E23" s="402">
        <f t="shared" si="0"/>
        <v>0.41666666666666669</v>
      </c>
      <c r="F23" s="418">
        <v>5</v>
      </c>
      <c r="G23" s="417" t="s">
        <v>180</v>
      </c>
      <c r="H23" s="420">
        <v>0.41666666666666669</v>
      </c>
      <c r="I23" s="419">
        <v>0.75</v>
      </c>
      <c r="J23" s="417" t="s">
        <v>168</v>
      </c>
      <c r="K23" s="417" t="s">
        <v>204</v>
      </c>
      <c r="L23" s="351">
        <v>20</v>
      </c>
      <c r="M23" s="426"/>
      <c r="N23" s="427"/>
      <c r="O23" s="427"/>
      <c r="P23" s="427"/>
      <c r="Q23" s="427"/>
      <c r="R23" s="427"/>
      <c r="S23" s="427"/>
      <c r="T23" s="427"/>
      <c r="U23" s="427"/>
      <c r="V23" s="427"/>
      <c r="W23" s="427"/>
      <c r="X23" s="427"/>
      <c r="Y23" s="427"/>
      <c r="Z23" s="427"/>
      <c r="AA23" s="427"/>
      <c r="AB23" s="427"/>
      <c r="AC23" s="427"/>
      <c r="AD23" s="439"/>
      <c r="AE23" s="439"/>
      <c r="AF23" s="439"/>
      <c r="AG23" s="438" t="s">
        <v>11</v>
      </c>
      <c r="AH23" s="439">
        <v>2.13</v>
      </c>
      <c r="AI23" s="439">
        <v>2.16</v>
      </c>
      <c r="AJ23" s="439">
        <v>2.81</v>
      </c>
      <c r="AK23" s="439">
        <v>5.32</v>
      </c>
      <c r="AL23" s="439">
        <v>4.9400000000000004</v>
      </c>
      <c r="AM23" s="439">
        <v>4.22</v>
      </c>
      <c r="AN23" s="439">
        <v>3.96</v>
      </c>
      <c r="AO23" s="439">
        <v>5.21</v>
      </c>
      <c r="AP23" s="439">
        <v>18.16</v>
      </c>
      <c r="AQ23" s="439">
        <v>4.46</v>
      </c>
      <c r="AR23" s="439">
        <v>4.7699999999999996</v>
      </c>
      <c r="AS23" s="439">
        <v>2.08</v>
      </c>
      <c r="AT23" s="445">
        <v>20</v>
      </c>
    </row>
    <row r="24" spans="1:46" ht="16" x14ac:dyDescent="0.2">
      <c r="A24" s="40"/>
      <c r="B24" s="362"/>
      <c r="C24" s="359">
        <v>6</v>
      </c>
      <c r="D24" s="401">
        <v>1.25</v>
      </c>
      <c r="E24" s="402">
        <f t="shared" si="0"/>
        <v>0.41666666666666669</v>
      </c>
      <c r="F24" s="418">
        <v>6</v>
      </c>
      <c r="G24" s="417" t="s">
        <v>224</v>
      </c>
      <c r="H24" s="420">
        <v>0.41666666666666669</v>
      </c>
      <c r="I24" s="419">
        <v>0.75</v>
      </c>
      <c r="J24" s="417" t="s">
        <v>244</v>
      </c>
      <c r="K24" s="417" t="s">
        <v>205</v>
      </c>
      <c r="L24" s="351">
        <v>21</v>
      </c>
      <c r="M24" s="426"/>
      <c r="N24" s="427"/>
      <c r="O24" s="427"/>
      <c r="P24" s="427"/>
      <c r="Q24" s="427"/>
      <c r="R24" s="427"/>
      <c r="S24" s="427"/>
      <c r="T24" s="427"/>
      <c r="U24" s="427"/>
      <c r="V24" s="427"/>
      <c r="W24" s="427"/>
      <c r="X24" s="427"/>
      <c r="Y24" s="427"/>
      <c r="Z24" s="427"/>
      <c r="AA24" s="427"/>
      <c r="AB24" s="427"/>
      <c r="AC24" s="427"/>
      <c r="AD24" s="439"/>
      <c r="AE24" s="439"/>
      <c r="AF24" s="439"/>
      <c r="AG24" s="439"/>
      <c r="AH24" s="438" t="s">
        <v>11</v>
      </c>
      <c r="AI24" s="439">
        <v>0.56999999999999995</v>
      </c>
      <c r="AJ24" s="439">
        <v>0.88</v>
      </c>
      <c r="AK24" s="439">
        <v>4.96</v>
      </c>
      <c r="AL24" s="439">
        <v>4.58</v>
      </c>
      <c r="AM24" s="439">
        <v>4.5599999999999996</v>
      </c>
      <c r="AN24" s="439">
        <v>4.03</v>
      </c>
      <c r="AO24" s="439">
        <v>3.32</v>
      </c>
      <c r="AP24" s="439">
        <v>17.79</v>
      </c>
      <c r="AQ24" s="439">
        <v>2.86</v>
      </c>
      <c r="AR24" s="439">
        <v>4.41</v>
      </c>
      <c r="AS24" s="439">
        <v>2.4500000000000002</v>
      </c>
      <c r="AT24" s="445">
        <v>21</v>
      </c>
    </row>
    <row r="25" spans="1:46" ht="16" x14ac:dyDescent="0.2">
      <c r="A25" s="40"/>
      <c r="B25" s="362"/>
      <c r="C25" s="359">
        <v>7</v>
      </c>
      <c r="D25" s="401">
        <v>1.25</v>
      </c>
      <c r="E25" s="402">
        <f t="shared" si="0"/>
        <v>0.3125</v>
      </c>
      <c r="F25" s="418">
        <v>7</v>
      </c>
      <c r="G25" s="417" t="s">
        <v>181</v>
      </c>
      <c r="H25" s="420">
        <v>0.3125</v>
      </c>
      <c r="I25" s="420">
        <v>0.75</v>
      </c>
      <c r="J25" s="369" t="s">
        <v>242</v>
      </c>
      <c r="K25" s="417" t="s">
        <v>206</v>
      </c>
      <c r="L25" s="351">
        <v>22</v>
      </c>
      <c r="M25" s="426"/>
      <c r="N25" s="427"/>
      <c r="O25" s="427"/>
      <c r="P25" s="427"/>
      <c r="Q25" s="427"/>
      <c r="R25" s="427"/>
      <c r="S25" s="427"/>
      <c r="T25" s="427"/>
      <c r="U25" s="427"/>
      <c r="V25" s="427"/>
      <c r="W25" s="427"/>
      <c r="X25" s="427"/>
      <c r="Y25" s="427"/>
      <c r="Z25" s="427"/>
      <c r="AA25" s="427"/>
      <c r="AB25" s="427"/>
      <c r="AC25" s="427"/>
      <c r="AD25" s="439"/>
      <c r="AE25" s="439"/>
      <c r="AF25" s="439"/>
      <c r="AG25" s="439"/>
      <c r="AH25" s="439"/>
      <c r="AI25" s="438" t="s">
        <v>11</v>
      </c>
      <c r="AJ25" s="439">
        <v>1.25</v>
      </c>
      <c r="AK25" s="439">
        <v>4.3899999999999997</v>
      </c>
      <c r="AL25" s="439">
        <v>4.01</v>
      </c>
      <c r="AM25" s="439">
        <v>3.99</v>
      </c>
      <c r="AN25" s="439">
        <v>3.47</v>
      </c>
      <c r="AO25" s="439">
        <v>3.89</v>
      </c>
      <c r="AP25" s="439">
        <v>17.23</v>
      </c>
      <c r="AQ25" s="439">
        <v>3.43</v>
      </c>
      <c r="AR25" s="439">
        <v>3.84</v>
      </c>
      <c r="AS25" s="439">
        <v>2.35</v>
      </c>
      <c r="AT25" s="445">
        <v>22</v>
      </c>
    </row>
    <row r="26" spans="1:46" ht="16" x14ac:dyDescent="0.2">
      <c r="A26" s="40"/>
      <c r="B26" s="362"/>
      <c r="C26" s="359">
        <v>8</v>
      </c>
      <c r="D26" s="401">
        <v>1.25</v>
      </c>
      <c r="E26" s="402">
        <f t="shared" si="0"/>
        <v>0.29166666666666669</v>
      </c>
      <c r="F26" s="418">
        <v>8</v>
      </c>
      <c r="G26" s="417" t="s">
        <v>182</v>
      </c>
      <c r="H26" s="420">
        <v>0.29166666666666669</v>
      </c>
      <c r="I26" s="419">
        <v>0.79166666666666663</v>
      </c>
      <c r="J26" s="417" t="s">
        <v>244</v>
      </c>
      <c r="K26" s="417" t="s">
        <v>207</v>
      </c>
      <c r="L26" s="351">
        <v>23</v>
      </c>
      <c r="M26" s="426"/>
      <c r="N26" s="427"/>
      <c r="O26" s="427"/>
      <c r="P26" s="427"/>
      <c r="Q26" s="427"/>
      <c r="R26" s="427"/>
      <c r="S26" s="427"/>
      <c r="T26" s="427"/>
      <c r="U26" s="427"/>
      <c r="V26" s="427"/>
      <c r="W26" s="427"/>
      <c r="X26" s="427"/>
      <c r="Y26" s="427"/>
      <c r="Z26" s="427"/>
      <c r="AA26" s="427"/>
      <c r="AB26" s="427"/>
      <c r="AC26" s="427"/>
      <c r="AD26" s="439"/>
      <c r="AE26" s="439"/>
      <c r="AF26" s="439"/>
      <c r="AG26" s="439"/>
      <c r="AH26" s="439"/>
      <c r="AI26" s="439"/>
      <c r="AJ26" s="438" t="s">
        <v>11</v>
      </c>
      <c r="AK26" s="439">
        <v>4.38</v>
      </c>
      <c r="AL26" s="439">
        <v>5.47</v>
      </c>
      <c r="AM26" s="439">
        <v>5.23</v>
      </c>
      <c r="AN26" s="439">
        <v>3.75</v>
      </c>
      <c r="AO26" s="439">
        <v>3.69</v>
      </c>
      <c r="AP26" s="439">
        <v>15.47</v>
      </c>
      <c r="AQ26" s="439">
        <v>3.22</v>
      </c>
      <c r="AR26" s="439">
        <v>3.83</v>
      </c>
      <c r="AS26" s="439">
        <v>3.12</v>
      </c>
      <c r="AT26" s="445">
        <v>23</v>
      </c>
    </row>
    <row r="27" spans="1:46" ht="16" x14ac:dyDescent="0.2">
      <c r="A27" s="40"/>
      <c r="B27" s="362"/>
      <c r="C27" s="359">
        <v>9</v>
      </c>
      <c r="D27" s="401">
        <v>1.25</v>
      </c>
      <c r="E27" s="402">
        <f t="shared" si="0"/>
        <v>0.375</v>
      </c>
      <c r="F27" s="418">
        <v>9</v>
      </c>
      <c r="G27" s="417" t="s">
        <v>183</v>
      </c>
      <c r="H27" s="420">
        <v>0.375</v>
      </c>
      <c r="I27" s="419">
        <v>0.83333333333333337</v>
      </c>
      <c r="J27" s="417" t="s">
        <v>168</v>
      </c>
      <c r="K27" s="417" t="s">
        <v>208</v>
      </c>
      <c r="L27" s="351">
        <v>24</v>
      </c>
      <c r="M27" s="426"/>
      <c r="N27" s="427"/>
      <c r="O27" s="427"/>
      <c r="P27" s="427"/>
      <c r="Q27" s="427"/>
      <c r="R27" s="427"/>
      <c r="S27" s="427"/>
      <c r="T27" s="427"/>
      <c r="U27" s="427"/>
      <c r="V27" s="427"/>
      <c r="W27" s="427"/>
      <c r="X27" s="427"/>
      <c r="Y27" s="427"/>
      <c r="Z27" s="427"/>
      <c r="AA27" s="427"/>
      <c r="AB27" s="427"/>
      <c r="AC27" s="427"/>
      <c r="AD27" s="439"/>
      <c r="AE27" s="439"/>
      <c r="AF27" s="439"/>
      <c r="AG27" s="439"/>
      <c r="AH27" s="439"/>
      <c r="AI27" s="439"/>
      <c r="AJ27" s="439"/>
      <c r="AK27" s="438" t="s">
        <v>11</v>
      </c>
      <c r="AL27" s="439">
        <v>0.72</v>
      </c>
      <c r="AM27" s="439">
        <v>4.91</v>
      </c>
      <c r="AN27" s="439">
        <v>3.33</v>
      </c>
      <c r="AO27" s="439">
        <v>8.2799999999999994</v>
      </c>
      <c r="AP27" s="439">
        <v>9.9600000000000009</v>
      </c>
      <c r="AQ27" s="439">
        <v>7.82</v>
      </c>
      <c r="AR27" s="439">
        <v>0.8</v>
      </c>
      <c r="AS27" s="439">
        <v>7.52</v>
      </c>
      <c r="AT27" s="445">
        <v>24</v>
      </c>
    </row>
    <row r="28" spans="1:46" ht="16" x14ac:dyDescent="0.2">
      <c r="A28" s="40"/>
      <c r="B28" s="362"/>
      <c r="C28" s="359">
        <v>10</v>
      </c>
      <c r="D28" s="401">
        <v>1.25</v>
      </c>
      <c r="E28" s="402">
        <f t="shared" si="0"/>
        <v>0.25</v>
      </c>
      <c r="F28" s="418">
        <v>10</v>
      </c>
      <c r="G28" s="417" t="s">
        <v>184</v>
      </c>
      <c r="H28" s="420">
        <v>0.25</v>
      </c>
      <c r="I28" s="419">
        <v>0.875</v>
      </c>
      <c r="J28" s="417" t="s">
        <v>244</v>
      </c>
      <c r="K28" s="417" t="s">
        <v>209</v>
      </c>
      <c r="L28" s="351">
        <v>25</v>
      </c>
      <c r="M28" s="426"/>
      <c r="N28" s="427"/>
      <c r="O28" s="427"/>
      <c r="P28" s="427"/>
      <c r="Q28" s="427"/>
      <c r="R28" s="427"/>
      <c r="S28" s="427"/>
      <c r="T28" s="427"/>
      <c r="U28" s="427"/>
      <c r="V28" s="427"/>
      <c r="W28" s="427"/>
      <c r="X28" s="427"/>
      <c r="Y28" s="427"/>
      <c r="Z28" s="427"/>
      <c r="AA28" s="427"/>
      <c r="AB28" s="427"/>
      <c r="AC28" s="427"/>
      <c r="AD28" s="439"/>
      <c r="AE28" s="439"/>
      <c r="AF28" s="439"/>
      <c r="AG28" s="439"/>
      <c r="AH28" s="439"/>
      <c r="AI28" s="439"/>
      <c r="AJ28" s="439"/>
      <c r="AK28" s="439"/>
      <c r="AL28" s="438" t="s">
        <v>11</v>
      </c>
      <c r="AM28" s="439">
        <v>4.9000000000000004</v>
      </c>
      <c r="AN28" s="439">
        <v>3.31</v>
      </c>
      <c r="AO28" s="439">
        <v>8.1</v>
      </c>
      <c r="AP28" s="439">
        <v>10</v>
      </c>
      <c r="AQ28" s="439">
        <v>7.63</v>
      </c>
      <c r="AR28" s="439">
        <v>0.68</v>
      </c>
      <c r="AS28" s="439">
        <v>7.51</v>
      </c>
      <c r="AT28" s="445">
        <v>25</v>
      </c>
    </row>
    <row r="29" spans="1:46" ht="16" x14ac:dyDescent="0.2">
      <c r="A29" s="40"/>
      <c r="B29" s="362"/>
      <c r="C29" s="359">
        <v>11</v>
      </c>
      <c r="D29" s="401">
        <v>1.25</v>
      </c>
      <c r="E29" s="402">
        <f t="shared" si="0"/>
        <v>0.41666666666666669</v>
      </c>
      <c r="F29" s="418">
        <v>11</v>
      </c>
      <c r="G29" s="417" t="s">
        <v>185</v>
      </c>
      <c r="H29" s="420">
        <v>0.41666666666666669</v>
      </c>
      <c r="I29" s="419">
        <v>0.83333333333333337</v>
      </c>
      <c r="J29" s="417" t="s">
        <v>245</v>
      </c>
      <c r="K29" s="417" t="s">
        <v>210</v>
      </c>
      <c r="L29" s="351">
        <v>26</v>
      </c>
      <c r="M29" s="426"/>
      <c r="N29" s="427"/>
      <c r="O29" s="427"/>
      <c r="P29" s="427"/>
      <c r="Q29" s="427"/>
      <c r="R29" s="427"/>
      <c r="S29" s="427"/>
      <c r="T29" s="427"/>
      <c r="U29" s="427"/>
      <c r="V29" s="427"/>
      <c r="W29" s="427"/>
      <c r="X29" s="427"/>
      <c r="Y29" s="427"/>
      <c r="Z29" s="427"/>
      <c r="AA29" s="427"/>
      <c r="AB29" s="427"/>
      <c r="AC29" s="427"/>
      <c r="AD29" s="439"/>
      <c r="AE29" s="439"/>
      <c r="AF29" s="439"/>
      <c r="AG29" s="439"/>
      <c r="AH29" s="439"/>
      <c r="AI29" s="439"/>
      <c r="AJ29" s="439"/>
      <c r="AK29" s="439"/>
      <c r="AL29" s="439"/>
      <c r="AM29" s="438" t="s">
        <v>11</v>
      </c>
      <c r="AN29" s="439">
        <v>1.88</v>
      </c>
      <c r="AO29" s="439">
        <v>7.85</v>
      </c>
      <c r="AP29" s="439">
        <v>13.37</v>
      </c>
      <c r="AQ29" s="439">
        <v>7.39</v>
      </c>
      <c r="AR29" s="439">
        <v>4.3899999999999997</v>
      </c>
      <c r="AS29" s="439">
        <v>6.03</v>
      </c>
      <c r="AT29" s="445">
        <v>26</v>
      </c>
    </row>
    <row r="30" spans="1:46" ht="16" x14ac:dyDescent="0.2">
      <c r="A30" s="40"/>
      <c r="B30" s="362"/>
      <c r="C30" s="359">
        <v>12</v>
      </c>
      <c r="D30" s="401">
        <v>1.25</v>
      </c>
      <c r="E30" s="402">
        <f t="shared" si="0"/>
        <v>0.35416666666666669</v>
      </c>
      <c r="F30" s="418">
        <v>12</v>
      </c>
      <c r="G30" s="417" t="s">
        <v>186</v>
      </c>
      <c r="H30" s="420">
        <v>0.35416666666666669</v>
      </c>
      <c r="I30" s="419">
        <v>0.72916666666666663</v>
      </c>
      <c r="J30" s="417" t="s">
        <v>242</v>
      </c>
      <c r="K30" s="417" t="s">
        <v>225</v>
      </c>
      <c r="L30" s="351">
        <v>27</v>
      </c>
      <c r="M30" s="426"/>
      <c r="N30" s="427"/>
      <c r="O30" s="427"/>
      <c r="P30" s="427"/>
      <c r="Q30" s="427"/>
      <c r="R30" s="427"/>
      <c r="S30" s="427"/>
      <c r="T30" s="427"/>
      <c r="U30" s="427"/>
      <c r="V30" s="427"/>
      <c r="W30" s="427"/>
      <c r="X30" s="427"/>
      <c r="Y30" s="427"/>
      <c r="Z30" s="427"/>
      <c r="AA30" s="427"/>
      <c r="AB30" s="427"/>
      <c r="AC30" s="427"/>
      <c r="AD30" s="439"/>
      <c r="AE30" s="439"/>
      <c r="AF30" s="439"/>
      <c r="AG30" s="439"/>
      <c r="AH30" s="439"/>
      <c r="AI30" s="439"/>
      <c r="AJ30" s="439"/>
      <c r="AK30" s="439"/>
      <c r="AL30" s="439"/>
      <c r="AM30" s="439"/>
      <c r="AN30" s="438" t="s">
        <v>11</v>
      </c>
      <c r="AO30" s="439">
        <v>7.29</v>
      </c>
      <c r="AP30" s="439">
        <v>12.87</v>
      </c>
      <c r="AQ30" s="439">
        <v>6.83</v>
      </c>
      <c r="AR30" s="439">
        <v>2.83</v>
      </c>
      <c r="AS30" s="439">
        <v>5.75</v>
      </c>
      <c r="AT30" s="445">
        <v>27</v>
      </c>
    </row>
    <row r="31" spans="1:46" ht="16" x14ac:dyDescent="0.2">
      <c r="A31" s="40"/>
      <c r="B31" s="362">
        <f>17.63/26*60</f>
        <v>40.684615384615384</v>
      </c>
      <c r="C31" s="359">
        <v>13</v>
      </c>
      <c r="D31" s="401">
        <v>1.25</v>
      </c>
      <c r="E31" s="402">
        <f t="shared" si="0"/>
        <v>0.25</v>
      </c>
      <c r="F31" s="418">
        <v>13</v>
      </c>
      <c r="G31" s="417" t="s">
        <v>187</v>
      </c>
      <c r="H31" s="420">
        <v>0.25</v>
      </c>
      <c r="I31" s="419">
        <v>0.91666666666666663</v>
      </c>
      <c r="J31" s="417" t="s">
        <v>244</v>
      </c>
      <c r="K31" s="417" t="s">
        <v>211</v>
      </c>
      <c r="L31" s="351">
        <v>28</v>
      </c>
      <c r="M31" s="426"/>
      <c r="N31" s="427"/>
      <c r="O31" s="427"/>
      <c r="P31" s="427"/>
      <c r="Q31" s="427"/>
      <c r="R31" s="427"/>
      <c r="S31" s="427"/>
      <c r="T31" s="427"/>
      <c r="U31" s="427"/>
      <c r="V31" s="427"/>
      <c r="W31" s="427"/>
      <c r="X31" s="427"/>
      <c r="Y31" s="427"/>
      <c r="Z31" s="427"/>
      <c r="AA31" s="427"/>
      <c r="AB31" s="427"/>
      <c r="AC31" s="427"/>
      <c r="AD31" s="439"/>
      <c r="AE31" s="439"/>
      <c r="AF31" s="439"/>
      <c r="AG31" s="439"/>
      <c r="AH31" s="439"/>
      <c r="AI31" s="439"/>
      <c r="AJ31" s="439"/>
      <c r="AK31" s="439"/>
      <c r="AL31" s="439"/>
      <c r="AM31" s="439"/>
      <c r="AN31" s="439"/>
      <c r="AO31" s="438" t="s">
        <v>11</v>
      </c>
      <c r="AP31" s="439">
        <v>19.04</v>
      </c>
      <c r="AQ31" s="439">
        <v>0.73</v>
      </c>
      <c r="AR31" s="439">
        <v>7.63</v>
      </c>
      <c r="AS31" s="439">
        <v>3.55</v>
      </c>
      <c r="AT31" s="445">
        <v>28</v>
      </c>
    </row>
    <row r="32" spans="1:46" ht="16" x14ac:dyDescent="0.2">
      <c r="A32" s="40"/>
      <c r="B32" s="362"/>
      <c r="C32" s="359">
        <v>14</v>
      </c>
      <c r="D32" s="401">
        <v>1.25</v>
      </c>
      <c r="E32" s="402">
        <f t="shared" si="0"/>
        <v>0.25</v>
      </c>
      <c r="F32" s="418">
        <v>14</v>
      </c>
      <c r="G32" s="417" t="s">
        <v>188</v>
      </c>
      <c r="H32" s="420">
        <v>0.25</v>
      </c>
      <c r="I32" s="419">
        <v>0.875</v>
      </c>
      <c r="J32" s="417" t="s">
        <v>246</v>
      </c>
      <c r="K32" s="417" t="s">
        <v>212</v>
      </c>
      <c r="L32" s="351">
        <v>29</v>
      </c>
      <c r="M32" s="426"/>
      <c r="N32" s="427"/>
      <c r="O32" s="427"/>
      <c r="P32" s="427"/>
      <c r="Q32" s="427"/>
      <c r="R32" s="427"/>
      <c r="S32" s="427"/>
      <c r="T32" s="427"/>
      <c r="U32" s="427"/>
      <c r="V32" s="427"/>
      <c r="W32" s="427"/>
      <c r="X32" s="427"/>
      <c r="Y32" s="427"/>
      <c r="Z32" s="427"/>
      <c r="AA32" s="427"/>
      <c r="AB32" s="427"/>
      <c r="AC32" s="427"/>
      <c r="AD32" s="439"/>
      <c r="AE32" s="439"/>
      <c r="AF32" s="439"/>
      <c r="AG32" s="439"/>
      <c r="AH32" s="439"/>
      <c r="AI32" s="439"/>
      <c r="AJ32" s="439"/>
      <c r="AK32" s="439"/>
      <c r="AL32" s="439"/>
      <c r="AM32" s="439"/>
      <c r="AN32" s="439"/>
      <c r="AO32" s="439"/>
      <c r="AP32" s="438" t="s">
        <v>11</v>
      </c>
      <c r="AQ32" s="439">
        <v>19.23</v>
      </c>
      <c r="AR32" s="439">
        <v>10.23</v>
      </c>
      <c r="AS32" s="439">
        <v>19.760000000000002</v>
      </c>
      <c r="AT32" s="445">
        <v>29</v>
      </c>
    </row>
    <row r="33" spans="1:46" ht="16" x14ac:dyDescent="0.2">
      <c r="A33" s="40"/>
      <c r="B33" s="362"/>
      <c r="C33" s="359">
        <v>15</v>
      </c>
      <c r="D33" s="401">
        <v>1.25</v>
      </c>
      <c r="E33" s="402">
        <f t="shared" si="0"/>
        <v>0.33333333333333331</v>
      </c>
      <c r="F33" s="418">
        <v>15</v>
      </c>
      <c r="G33" s="417" t="s">
        <v>189</v>
      </c>
      <c r="H33" s="420">
        <v>0.33333333333333331</v>
      </c>
      <c r="I33" s="419">
        <v>0.75</v>
      </c>
      <c r="J33" s="417" t="s">
        <v>242</v>
      </c>
      <c r="K33" s="417" t="s">
        <v>213</v>
      </c>
      <c r="L33" s="61">
        <v>30</v>
      </c>
      <c r="M33" s="426"/>
      <c r="N33" s="427"/>
      <c r="O33" s="427"/>
      <c r="P33" s="427"/>
      <c r="Q33" s="427"/>
      <c r="R33" s="427"/>
      <c r="S33" s="427"/>
      <c r="T33" s="427"/>
      <c r="U33" s="427"/>
      <c r="V33" s="427"/>
      <c r="W33" s="427"/>
      <c r="X33" s="427"/>
      <c r="Y33" s="427"/>
      <c r="Z33" s="427"/>
      <c r="AA33" s="427"/>
      <c r="AB33" s="427"/>
      <c r="AC33" s="427"/>
      <c r="AD33" s="439"/>
      <c r="AE33" s="439"/>
      <c r="AF33" s="439"/>
      <c r="AG33" s="439"/>
      <c r="AH33" s="439"/>
      <c r="AI33" s="439"/>
      <c r="AJ33" s="439"/>
      <c r="AK33" s="439"/>
      <c r="AL33" s="439"/>
      <c r="AM33" s="439"/>
      <c r="AN33" s="439"/>
      <c r="AO33" s="439"/>
      <c r="AP33" s="438"/>
      <c r="AQ33" s="438" t="s">
        <v>11</v>
      </c>
      <c r="AR33" s="439">
        <v>7.44</v>
      </c>
      <c r="AS33" s="439">
        <v>2.92</v>
      </c>
      <c r="AT33" s="445">
        <v>30</v>
      </c>
    </row>
    <row r="34" spans="1:46" ht="16" x14ac:dyDescent="0.2">
      <c r="A34" s="40"/>
      <c r="B34" s="362"/>
      <c r="C34" s="359">
        <v>16</v>
      </c>
      <c r="D34" s="401">
        <v>1.25</v>
      </c>
      <c r="E34" s="402">
        <f t="shared" si="0"/>
        <v>0.33333333333333331</v>
      </c>
      <c r="F34" s="418">
        <v>16</v>
      </c>
      <c r="G34" s="417" t="s">
        <v>190</v>
      </c>
      <c r="H34" s="420">
        <v>0.33333333333333331</v>
      </c>
      <c r="I34" s="419">
        <v>0.70833333333333337</v>
      </c>
      <c r="J34" s="417" t="s">
        <v>172</v>
      </c>
      <c r="K34" s="417" t="s">
        <v>214</v>
      </c>
      <c r="L34" s="61">
        <v>31</v>
      </c>
      <c r="M34" s="426"/>
      <c r="N34" s="427"/>
      <c r="O34" s="427"/>
      <c r="P34" s="427"/>
      <c r="Q34" s="427"/>
      <c r="R34" s="427"/>
      <c r="S34" s="427"/>
      <c r="T34" s="427"/>
      <c r="U34" s="427"/>
      <c r="V34" s="427"/>
      <c r="W34" s="427"/>
      <c r="X34" s="427"/>
      <c r="Y34" s="427"/>
      <c r="Z34" s="427"/>
      <c r="AA34" s="427"/>
      <c r="AB34" s="427"/>
      <c r="AC34" s="427"/>
      <c r="AD34" s="439"/>
      <c r="AE34" s="439"/>
      <c r="AF34" s="439"/>
      <c r="AG34" s="439"/>
      <c r="AH34" s="439"/>
      <c r="AI34" s="439"/>
      <c r="AJ34" s="439"/>
      <c r="AK34" s="439"/>
      <c r="AL34" s="439"/>
      <c r="AM34" s="439"/>
      <c r="AN34" s="439"/>
      <c r="AO34" s="439"/>
      <c r="AP34" s="439"/>
      <c r="AQ34" s="439"/>
      <c r="AR34" s="438" t="s">
        <v>11</v>
      </c>
      <c r="AS34" s="439">
        <v>6.99</v>
      </c>
      <c r="AT34" s="445">
        <v>31</v>
      </c>
    </row>
    <row r="35" spans="1:46" ht="17" x14ac:dyDescent="0.2">
      <c r="A35" s="40"/>
      <c r="B35" s="362"/>
      <c r="C35" s="359">
        <v>17</v>
      </c>
      <c r="D35" s="401">
        <v>1.25</v>
      </c>
      <c r="E35" s="402">
        <f t="shared" si="0"/>
        <v>0.29166666666666669</v>
      </c>
      <c r="F35" s="418">
        <v>17</v>
      </c>
      <c r="G35" s="417" t="s">
        <v>226</v>
      </c>
      <c r="H35" s="420">
        <v>0.29166666666666669</v>
      </c>
      <c r="I35" s="421" t="s">
        <v>227</v>
      </c>
      <c r="J35" s="417" t="s">
        <v>243</v>
      </c>
      <c r="K35" s="417" t="s">
        <v>228</v>
      </c>
      <c r="L35" s="61">
        <v>32</v>
      </c>
      <c r="M35" s="426"/>
      <c r="N35" s="427"/>
      <c r="O35" s="427"/>
      <c r="P35" s="427"/>
      <c r="Q35" s="427"/>
      <c r="R35" s="427"/>
      <c r="S35" s="427"/>
      <c r="T35" s="427"/>
      <c r="U35" s="427"/>
      <c r="V35" s="427"/>
      <c r="W35" s="427"/>
      <c r="X35" s="427"/>
      <c r="Y35" s="427"/>
      <c r="Z35" s="427"/>
      <c r="AA35" s="427"/>
      <c r="AB35" s="427"/>
      <c r="AC35" s="427"/>
      <c r="AD35" s="439"/>
      <c r="AE35" s="439"/>
      <c r="AF35" s="439"/>
      <c r="AG35" s="439"/>
      <c r="AH35" s="439"/>
      <c r="AI35" s="439"/>
      <c r="AJ35" s="439"/>
      <c r="AK35" s="439"/>
      <c r="AL35" s="439"/>
      <c r="AM35" s="439"/>
      <c r="AN35" s="439"/>
      <c r="AO35" s="439"/>
      <c r="AP35" s="439"/>
      <c r="AQ35" s="439"/>
      <c r="AR35" s="439"/>
      <c r="AS35" s="438" t="s">
        <v>11</v>
      </c>
      <c r="AT35" s="445">
        <v>32</v>
      </c>
    </row>
    <row r="36" spans="1:46" ht="16" x14ac:dyDescent="0.2">
      <c r="A36" s="40"/>
      <c r="B36" s="362"/>
      <c r="C36" s="359">
        <v>18</v>
      </c>
      <c r="D36" s="401">
        <v>1.25</v>
      </c>
      <c r="E36" s="402">
        <f t="shared" si="0"/>
        <v>0.3125</v>
      </c>
      <c r="F36" s="418">
        <v>18</v>
      </c>
      <c r="G36" s="417" t="s">
        <v>191</v>
      </c>
      <c r="H36" s="420">
        <v>0.3125</v>
      </c>
      <c r="I36" s="419">
        <v>0.75</v>
      </c>
      <c r="J36" s="417" t="s">
        <v>244</v>
      </c>
      <c r="K36" s="417" t="s">
        <v>215</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31"/>
    </row>
    <row r="37" spans="1:46" ht="16" x14ac:dyDescent="0.2">
      <c r="A37" s="40"/>
      <c r="B37" s="362"/>
      <c r="C37" s="359">
        <v>19</v>
      </c>
      <c r="D37" s="401">
        <v>1.25</v>
      </c>
      <c r="E37" s="402">
        <f t="shared" si="0"/>
        <v>0.3125</v>
      </c>
      <c r="F37" s="418">
        <v>19</v>
      </c>
      <c r="G37" s="417" t="s">
        <v>229</v>
      </c>
      <c r="H37" s="420">
        <v>0.3125</v>
      </c>
      <c r="I37" s="419">
        <v>0.875</v>
      </c>
      <c r="J37" s="417" t="s">
        <v>244</v>
      </c>
      <c r="K37" s="417" t="s">
        <v>230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31"/>
    </row>
    <row r="38" spans="1:46" ht="16" x14ac:dyDescent="0.2">
      <c r="A38" s="40"/>
      <c r="B38" s="362"/>
      <c r="C38" s="359">
        <v>20</v>
      </c>
      <c r="D38" s="401">
        <v>1.25</v>
      </c>
      <c r="E38" s="402">
        <f t="shared" si="0"/>
        <v>0.375</v>
      </c>
      <c r="F38" s="418">
        <v>20</v>
      </c>
      <c r="G38" s="417" t="s">
        <v>231</v>
      </c>
      <c r="H38" s="420">
        <v>0.375</v>
      </c>
      <c r="I38" s="419">
        <v>0.83333333333333337</v>
      </c>
      <c r="J38" s="417" t="s">
        <v>244</v>
      </c>
      <c r="K38" s="417" t="s">
        <v>232</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31"/>
    </row>
    <row r="39" spans="1:46" ht="23" x14ac:dyDescent="0.2">
      <c r="A39" s="320"/>
      <c r="B39" s="362"/>
      <c r="C39" s="359">
        <v>21</v>
      </c>
      <c r="D39" s="401">
        <v>1.25</v>
      </c>
      <c r="E39" s="402">
        <f t="shared" si="0"/>
        <v>0.375</v>
      </c>
      <c r="F39" s="418">
        <v>21</v>
      </c>
      <c r="G39" s="417" t="s">
        <v>192</v>
      </c>
      <c r="H39" s="420">
        <v>0.375</v>
      </c>
      <c r="I39" s="419">
        <v>0.75</v>
      </c>
      <c r="J39" s="417" t="s">
        <v>242</v>
      </c>
      <c r="K39" s="417" t="s">
        <v>233</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31"/>
    </row>
    <row r="40" spans="1:46" ht="16" x14ac:dyDescent="0.2">
      <c r="A40" s="321"/>
      <c r="B40" s="362"/>
      <c r="C40" s="359">
        <v>22</v>
      </c>
      <c r="D40" s="401">
        <v>1.25</v>
      </c>
      <c r="E40" s="402">
        <f t="shared" si="0"/>
        <v>0.29166666666666669</v>
      </c>
      <c r="F40" s="418">
        <v>22</v>
      </c>
      <c r="G40" s="417" t="s">
        <v>234</v>
      </c>
      <c r="H40" s="420">
        <v>0.29166666666666669</v>
      </c>
      <c r="I40" s="419">
        <v>0.75</v>
      </c>
      <c r="J40" s="417" t="s">
        <v>247</v>
      </c>
      <c r="K40" s="417" t="s">
        <v>216</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31"/>
    </row>
    <row r="41" spans="1:46" ht="16" x14ac:dyDescent="0.2">
      <c r="B41" s="362"/>
      <c r="C41" s="359">
        <v>23</v>
      </c>
      <c r="D41" s="401">
        <v>1.25</v>
      </c>
      <c r="E41" s="402">
        <f t="shared" si="0"/>
        <v>0.3125</v>
      </c>
      <c r="F41" s="418">
        <v>23</v>
      </c>
      <c r="G41" s="417" t="s">
        <v>193</v>
      </c>
      <c r="H41" s="420">
        <v>0.3125</v>
      </c>
      <c r="I41" s="419">
        <v>0.70833333333333337</v>
      </c>
      <c r="J41" s="417" t="s">
        <v>248</v>
      </c>
      <c r="K41" s="417" t="s">
        <v>235</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31"/>
    </row>
    <row r="42" spans="1:46" ht="16" x14ac:dyDescent="0.2">
      <c r="A42" s="321"/>
      <c r="B42" s="362"/>
      <c r="C42" s="359">
        <v>24</v>
      </c>
      <c r="D42" s="401">
        <v>1.25</v>
      </c>
      <c r="E42" s="402">
        <f t="shared" si="0"/>
        <v>0.375</v>
      </c>
      <c r="F42" s="418">
        <v>24</v>
      </c>
      <c r="G42" s="417" t="s">
        <v>194</v>
      </c>
      <c r="H42" s="420">
        <v>0.375</v>
      </c>
      <c r="I42" s="419">
        <v>0.875</v>
      </c>
      <c r="J42" s="417" t="s">
        <v>247</v>
      </c>
      <c r="K42" s="417" t="s">
        <v>217</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31"/>
    </row>
    <row r="43" spans="1:46" ht="20" x14ac:dyDescent="0.2">
      <c r="A43" s="337"/>
      <c r="B43" s="362"/>
      <c r="C43" s="359">
        <v>25</v>
      </c>
      <c r="D43" s="401">
        <v>1.25</v>
      </c>
      <c r="E43" s="402">
        <f t="shared" si="0"/>
        <v>0.33333333333333331</v>
      </c>
      <c r="F43" s="418">
        <v>25</v>
      </c>
      <c r="G43" s="417" t="s">
        <v>195</v>
      </c>
      <c r="H43" s="420">
        <v>0.33333333333333331</v>
      </c>
      <c r="I43" s="402">
        <v>0.91666666666666663</v>
      </c>
      <c r="J43" s="50" t="s">
        <v>171</v>
      </c>
      <c r="K43" s="417" t="s">
        <v>236</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31"/>
    </row>
    <row r="44" spans="1:46" ht="16" x14ac:dyDescent="0.2">
      <c r="A44" s="321"/>
      <c r="B44" s="362"/>
      <c r="C44" s="359">
        <v>26</v>
      </c>
      <c r="D44" s="401">
        <v>1.25</v>
      </c>
      <c r="E44" s="402">
        <f t="shared" si="0"/>
        <v>0.375</v>
      </c>
      <c r="F44" s="418">
        <v>26</v>
      </c>
      <c r="G44" s="417" t="s">
        <v>237</v>
      </c>
      <c r="H44" s="420">
        <v>0.375</v>
      </c>
      <c r="I44" s="420">
        <v>0.70833333333333337</v>
      </c>
      <c r="J44" s="417" t="s">
        <v>249</v>
      </c>
      <c r="K44" s="417" t="s">
        <v>218</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31"/>
    </row>
    <row r="45" spans="1:46" ht="16" x14ac:dyDescent="0.2">
      <c r="A45" s="332"/>
      <c r="B45" s="362"/>
      <c r="C45" s="359">
        <v>27</v>
      </c>
      <c r="D45" s="401">
        <v>1.25</v>
      </c>
      <c r="E45" s="402">
        <f t="shared" si="0"/>
        <v>0.33333333333333331</v>
      </c>
      <c r="F45" s="418">
        <v>27</v>
      </c>
      <c r="G45" s="417" t="s">
        <v>196</v>
      </c>
      <c r="H45" s="420">
        <v>0.33333333333333331</v>
      </c>
      <c r="I45" s="422">
        <v>0.91666666666666663</v>
      </c>
      <c r="J45" s="50" t="s">
        <v>250</v>
      </c>
      <c r="K45" s="417" t="s">
        <v>238</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31"/>
    </row>
    <row r="46" spans="1:46" ht="16" x14ac:dyDescent="0.2">
      <c r="A46" s="94"/>
      <c r="B46" s="45"/>
      <c r="C46" s="365">
        <v>28</v>
      </c>
      <c r="D46" s="401">
        <v>1.25</v>
      </c>
      <c r="E46" s="402">
        <f t="shared" si="0"/>
        <v>0.25</v>
      </c>
      <c r="F46" s="418">
        <v>28</v>
      </c>
      <c r="G46" s="417" t="s">
        <v>197</v>
      </c>
      <c r="H46" s="420">
        <v>0.25</v>
      </c>
      <c r="I46" s="419">
        <v>0.95833333333333337</v>
      </c>
      <c r="J46" s="417" t="s">
        <v>171</v>
      </c>
      <c r="K46" s="417" t="s">
        <v>239</v>
      </c>
    </row>
    <row r="47" spans="1:46" ht="22" customHeight="1" x14ac:dyDescent="0.2">
      <c r="A47" s="344"/>
      <c r="B47" s="366"/>
      <c r="C47" s="360">
        <v>29</v>
      </c>
      <c r="D47" s="401">
        <v>1.25</v>
      </c>
      <c r="E47" s="402">
        <f t="shared" si="0"/>
        <v>0.375</v>
      </c>
      <c r="F47" s="418">
        <v>29</v>
      </c>
      <c r="G47" s="417" t="s">
        <v>240</v>
      </c>
      <c r="H47" s="420">
        <v>0.375</v>
      </c>
      <c r="I47" s="419">
        <v>0.70833333333333337</v>
      </c>
      <c r="J47" s="417" t="s">
        <v>242</v>
      </c>
      <c r="K47" s="417" t="s">
        <v>219</v>
      </c>
    </row>
    <row r="48" spans="1:46" ht="16" x14ac:dyDescent="0.2">
      <c r="A48" s="322"/>
      <c r="B48" s="367"/>
      <c r="C48" s="365">
        <v>30</v>
      </c>
      <c r="D48" s="401">
        <v>1.25</v>
      </c>
      <c r="E48" s="402">
        <f t="shared" si="0"/>
        <v>0.25</v>
      </c>
      <c r="F48" s="418">
        <v>30</v>
      </c>
      <c r="G48" s="417" t="s">
        <v>198</v>
      </c>
      <c r="H48" s="420">
        <v>0.25</v>
      </c>
      <c r="I48" s="419">
        <v>0.99930555555555556</v>
      </c>
      <c r="J48" s="417" t="s">
        <v>171</v>
      </c>
      <c r="K48" s="417" t="s">
        <v>220</v>
      </c>
    </row>
    <row r="49" spans="1:11" ht="18" customHeight="1" x14ac:dyDescent="0.2">
      <c r="A49" s="58"/>
      <c r="B49" s="305"/>
      <c r="C49" s="365">
        <v>31</v>
      </c>
      <c r="D49" s="414">
        <v>1.25</v>
      </c>
      <c r="E49" s="402">
        <f t="shared" si="0"/>
        <v>0.25</v>
      </c>
      <c r="F49" s="418">
        <v>31</v>
      </c>
      <c r="G49" s="417" t="s">
        <v>199</v>
      </c>
      <c r="H49" s="420">
        <v>0.25</v>
      </c>
      <c r="I49" s="419">
        <v>0.99930555555555556</v>
      </c>
      <c r="J49" s="417" t="s">
        <v>171</v>
      </c>
      <c r="K49" s="417" t="s">
        <v>221</v>
      </c>
    </row>
    <row r="50" spans="1:11" ht="14" customHeight="1" x14ac:dyDescent="0.15">
      <c r="A50" s="297"/>
      <c r="B50" s="29"/>
      <c r="C50" s="61">
        <v>32</v>
      </c>
      <c r="D50" s="415">
        <v>1.25</v>
      </c>
      <c r="E50" s="249">
        <f>+H50</f>
        <v>0.33333333333333331</v>
      </c>
      <c r="F50" s="418">
        <v>32</v>
      </c>
      <c r="G50" s="417" t="s">
        <v>200</v>
      </c>
      <c r="H50" s="420">
        <v>0.33333333333333331</v>
      </c>
      <c r="I50" s="419">
        <v>0.625</v>
      </c>
      <c r="J50" s="417" t="s">
        <v>168</v>
      </c>
      <c r="K50" s="417" t="s">
        <v>241</v>
      </c>
    </row>
    <row r="51" spans="1:11" x14ac:dyDescent="0.15">
      <c r="A51" s="40"/>
      <c r="B51" s="29"/>
      <c r="C51" s="1"/>
      <c r="D51" s="29"/>
      <c r="E51" s="79"/>
    </row>
    <row r="52" spans="1:11" x14ac:dyDescent="0.15">
      <c r="A52" s="40"/>
      <c r="B52" s="29"/>
      <c r="C52" s="1"/>
      <c r="D52" s="29"/>
    </row>
    <row r="53" spans="1:11" x14ac:dyDescent="0.15">
      <c r="A53" s="40"/>
      <c r="B53" s="29"/>
      <c r="C53" s="1"/>
      <c r="D53" s="29"/>
    </row>
    <row r="54" spans="1:11" x14ac:dyDescent="0.15">
      <c r="A54" s="40"/>
      <c r="B54" s="29"/>
      <c r="C54" s="1"/>
      <c r="D54" s="29"/>
    </row>
    <row r="55" spans="1:11" x14ac:dyDescent="0.15">
      <c r="A55" s="40"/>
      <c r="B55" s="29"/>
      <c r="C55" s="1"/>
      <c r="D55" s="29"/>
    </row>
    <row r="56" spans="1:11" ht="13" customHeight="1" x14ac:dyDescent="0.15">
      <c r="A56" s="333"/>
      <c r="B56" s="293"/>
      <c r="C56" s="122"/>
      <c r="D56" s="325"/>
    </row>
    <row r="57" spans="1:11" x14ac:dyDescent="0.15">
      <c r="A57" s="40"/>
      <c r="B57" s="293"/>
      <c r="C57" s="149"/>
      <c r="D57" s="293"/>
    </row>
    <row r="58" spans="1:11" x14ac:dyDescent="0.15">
      <c r="A58" s="40"/>
      <c r="B58" s="293"/>
      <c r="C58" s="149"/>
      <c r="D58" s="293"/>
    </row>
    <row r="59" spans="1:11" ht="20" x14ac:dyDescent="0.2">
      <c r="A59" s="345"/>
      <c r="B59" s="293"/>
      <c r="C59" s="293"/>
      <c r="D59" s="311"/>
    </row>
    <row r="60" spans="1:11" x14ac:dyDescent="0.15">
      <c r="B60" s="293"/>
      <c r="C60" s="294"/>
      <c r="D60" s="149"/>
    </row>
    <row r="61" spans="1:11" x14ac:dyDescent="0.15">
      <c r="B61" s="293"/>
      <c r="C61" s="294"/>
      <c r="D61" s="149"/>
    </row>
    <row r="62" spans="1:11" x14ac:dyDescent="0.15">
      <c r="B62" s="293"/>
      <c r="C62" s="294"/>
      <c r="D62" s="149"/>
    </row>
    <row r="63" spans="1:11" x14ac:dyDescent="0.15">
      <c r="B63" s="293"/>
      <c r="C63" s="294"/>
      <c r="D63" s="149"/>
    </row>
    <row r="64" spans="1:11" x14ac:dyDescent="0.15">
      <c r="D64" s="1"/>
    </row>
    <row r="65" spans="1:4" x14ac:dyDescent="0.15">
      <c r="B65" s="32"/>
      <c r="C65" s="32"/>
      <c r="D65" s="1"/>
    </row>
    <row r="66" spans="1:4" x14ac:dyDescent="0.15">
      <c r="B66" s="32"/>
      <c r="C66" s="32"/>
      <c r="D66" s="298"/>
    </row>
    <row r="67" spans="1:4" x14ac:dyDescent="0.15">
      <c r="B67" s="32"/>
      <c r="C67" s="32"/>
      <c r="D67" s="297"/>
    </row>
    <row r="68" spans="1:4" x14ac:dyDescent="0.15">
      <c r="B68" s="32"/>
      <c r="C68" s="32"/>
      <c r="D68" s="297"/>
    </row>
    <row r="69" spans="1:4" x14ac:dyDescent="0.15">
      <c r="B69" s="32"/>
      <c r="C69" s="32"/>
      <c r="D69" s="297"/>
    </row>
    <row r="70" spans="1:4" x14ac:dyDescent="0.15">
      <c r="B70" s="32"/>
      <c r="C70" s="32"/>
      <c r="D70" s="297"/>
    </row>
    <row r="71" spans="1:4" x14ac:dyDescent="0.15">
      <c r="B71" s="32"/>
      <c r="C71" s="32"/>
      <c r="D71" s="297"/>
    </row>
    <row r="72" spans="1:4" x14ac:dyDescent="0.15">
      <c r="B72" s="32"/>
      <c r="C72" s="32"/>
      <c r="D72" s="297"/>
    </row>
    <row r="73" spans="1:4" x14ac:dyDescent="0.15">
      <c r="B73" s="32"/>
      <c r="C73" s="32"/>
      <c r="D73" s="297"/>
    </row>
    <row r="74" spans="1:4" x14ac:dyDescent="0.15">
      <c r="B74" s="32"/>
      <c r="C74" s="32"/>
      <c r="D74" s="297"/>
    </row>
    <row r="75" spans="1:4" x14ac:dyDescent="0.15">
      <c r="B75" s="32"/>
      <c r="C75" s="32"/>
      <c r="D75" s="297"/>
    </row>
    <row r="76" spans="1:4" x14ac:dyDescent="0.15">
      <c r="B76" s="32"/>
      <c r="C76" s="32"/>
      <c r="D76" s="297"/>
    </row>
    <row r="77" spans="1:4" x14ac:dyDescent="0.15">
      <c r="B77" s="32"/>
      <c r="C77" s="32"/>
      <c r="D77" s="297"/>
    </row>
    <row r="78" spans="1:4" ht="15" customHeight="1" x14ac:dyDescent="0.15">
      <c r="A78" s="28"/>
      <c r="B78" s="28"/>
      <c r="C78" s="28"/>
      <c r="D78" s="299"/>
    </row>
    <row r="79" spans="1:4" ht="8" customHeight="1" x14ac:dyDescent="0.15">
      <c r="A79" s="28"/>
      <c r="B79" s="28"/>
      <c r="C79" s="28"/>
      <c r="D79" s="299"/>
    </row>
    <row r="80" spans="1:4" ht="16" customHeight="1" x14ac:dyDescent="0.15">
      <c r="A80" s="28"/>
      <c r="B80" s="323"/>
      <c r="C80" s="58"/>
      <c r="D80" s="324"/>
    </row>
    <row r="81" spans="1:4" ht="12" customHeight="1" x14ac:dyDescent="0.15">
      <c r="A81" s="28"/>
      <c r="B81" s="149"/>
      <c r="C81" s="297"/>
      <c r="D81" s="321"/>
    </row>
    <row r="82" spans="1:4" ht="12" customHeight="1" x14ac:dyDescent="0.15">
      <c r="A82" s="28"/>
      <c r="B82" s="28"/>
      <c r="C82" s="322"/>
      <c r="D82" s="129"/>
    </row>
    <row r="83" spans="1:4" ht="12" customHeight="1" x14ac:dyDescent="0.15">
      <c r="A83" s="28"/>
      <c r="B83" s="28"/>
      <c r="C83" s="28"/>
      <c r="D83" s="299"/>
    </row>
    <row r="84" spans="1:4" ht="12" customHeight="1" x14ac:dyDescent="0.15">
      <c r="A84" s="28"/>
      <c r="B84" s="28"/>
      <c r="C84" s="28"/>
      <c r="D84" s="299"/>
    </row>
    <row r="85" spans="1:4" ht="12" customHeight="1" x14ac:dyDescent="0.15">
      <c r="A85" s="28"/>
      <c r="B85" s="28"/>
      <c r="C85" s="28"/>
      <c r="D85" s="299"/>
    </row>
    <row r="86" spans="1:4" ht="12" customHeight="1" x14ac:dyDescent="0.15">
      <c r="A86" s="335"/>
      <c r="B86" s="28"/>
      <c r="C86" s="28"/>
      <c r="D86" s="299"/>
    </row>
    <row r="87" spans="1:4" ht="12" customHeight="1" x14ac:dyDescent="0.15">
      <c r="A87" s="334"/>
      <c r="B87" s="28"/>
      <c r="C87" s="28"/>
      <c r="D87" s="299"/>
    </row>
    <row r="88" spans="1:4" ht="19" customHeight="1" x14ac:dyDescent="0.2">
      <c r="A88" s="343"/>
      <c r="B88" s="28"/>
      <c r="C88" s="28"/>
      <c r="D88" s="299"/>
    </row>
    <row r="89" spans="1:4" ht="12" customHeight="1" x14ac:dyDescent="0.15">
      <c r="A89" s="28"/>
      <c r="B89" s="28"/>
      <c r="C89" s="28"/>
      <c r="D89" s="299"/>
    </row>
    <row r="90" spans="1:4" ht="12" customHeight="1" x14ac:dyDescent="0.15">
      <c r="A90" s="28"/>
      <c r="B90" s="28"/>
      <c r="C90" s="28"/>
      <c r="D90" s="299"/>
    </row>
    <row r="91" spans="1:4" ht="12" customHeight="1" x14ac:dyDescent="0.15">
      <c r="A91" s="28"/>
      <c r="B91" s="28"/>
      <c r="C91" s="28"/>
      <c r="D91" s="299"/>
    </row>
    <row r="92" spans="1:4" ht="12" customHeight="1" x14ac:dyDescent="0.15">
      <c r="A92" s="28"/>
      <c r="B92" s="28"/>
      <c r="C92" s="28"/>
      <c r="D92" s="299"/>
    </row>
    <row r="93" spans="1:4" ht="12" customHeight="1" x14ac:dyDescent="0.15">
      <c r="A93" s="28"/>
      <c r="C93" s="28"/>
      <c r="D93" s="299"/>
    </row>
    <row r="94" spans="1:4" ht="12" customHeight="1" x14ac:dyDescent="0.15">
      <c r="A94" s="28"/>
      <c r="B94" s="28"/>
      <c r="C94" s="28"/>
      <c r="D94" s="299"/>
    </row>
    <row r="95" spans="1:4" ht="12" customHeight="1" x14ac:dyDescent="0.15">
      <c r="A95" s="28"/>
      <c r="B95" s="28"/>
      <c r="C95" s="28"/>
      <c r="D95" s="299"/>
    </row>
    <row r="96" spans="1:4" ht="12" customHeight="1" x14ac:dyDescent="0.15">
      <c r="A96" s="28"/>
      <c r="B96" s="28"/>
      <c r="C96" s="28"/>
      <c r="D96" s="299"/>
    </row>
    <row r="97" spans="1:4" ht="12" customHeight="1" x14ac:dyDescent="0.15">
      <c r="A97" s="28"/>
      <c r="B97" s="28"/>
      <c r="C97" s="28"/>
      <c r="D97" s="299"/>
    </row>
    <row r="98" spans="1:4" ht="12" customHeight="1" x14ac:dyDescent="0.15">
      <c r="A98" s="28"/>
      <c r="B98" s="28"/>
      <c r="C98" s="28"/>
      <c r="D98" s="299"/>
    </row>
    <row r="99" spans="1:4" ht="12" customHeight="1" x14ac:dyDescent="0.15">
      <c r="A99" s="28"/>
      <c r="B99" s="28"/>
      <c r="C99" s="28"/>
      <c r="D99" s="299"/>
    </row>
    <row r="100" spans="1:4" ht="12" customHeight="1" x14ac:dyDescent="0.15">
      <c r="A100" s="28"/>
      <c r="B100" s="28"/>
      <c r="C100" s="28"/>
      <c r="D100" s="299"/>
    </row>
    <row r="101" spans="1:4" ht="12" customHeight="1" x14ac:dyDescent="0.15">
      <c r="A101" s="28"/>
      <c r="B101" s="28"/>
      <c r="C101" s="28"/>
      <c r="D101" s="299"/>
    </row>
    <row r="102" spans="1:4" ht="12" customHeight="1" x14ac:dyDescent="0.15">
      <c r="A102" s="28"/>
      <c r="B102" s="28"/>
      <c r="C102" s="28"/>
      <c r="D102" s="299"/>
    </row>
    <row r="103" spans="1:4" ht="12" customHeight="1" x14ac:dyDescent="0.15">
      <c r="A103" s="28"/>
      <c r="B103" s="28"/>
      <c r="C103" s="28"/>
      <c r="D103" s="299"/>
    </row>
    <row r="104" spans="1:4" ht="12" customHeight="1" x14ac:dyDescent="0.15">
      <c r="A104" s="28"/>
      <c r="B104" s="28"/>
      <c r="C104" s="28"/>
      <c r="D104" s="299"/>
    </row>
    <row r="105" spans="1:4" ht="12" customHeight="1" x14ac:dyDescent="0.15">
      <c r="A105" s="28"/>
      <c r="B105" s="28"/>
      <c r="C105" s="28"/>
      <c r="D105" s="299"/>
    </row>
    <row r="106" spans="1:4" ht="16" customHeight="1" x14ac:dyDescent="0.15">
      <c r="A106" s="28"/>
      <c r="B106" s="28"/>
      <c r="C106" s="28"/>
      <c r="D106" s="299"/>
    </row>
    <row r="107" spans="1:4" x14ac:dyDescent="0.15">
      <c r="A107" s="300"/>
      <c r="B107" s="300"/>
      <c r="C107" s="58"/>
      <c r="D107" s="299"/>
    </row>
    <row r="108" spans="1:4" ht="13" customHeight="1" x14ac:dyDescent="0.15">
      <c r="A108" s="40"/>
      <c r="B108" s="313"/>
      <c r="C108" s="6"/>
      <c r="D108" s="29"/>
    </row>
    <row r="109" spans="1:4" ht="13" customHeight="1" x14ac:dyDescent="0.15">
      <c r="A109" s="40"/>
      <c r="B109" s="313"/>
      <c r="C109" s="6"/>
      <c r="D109" s="29"/>
    </row>
    <row r="110" spans="1:4" ht="13" customHeight="1" x14ac:dyDescent="0.15">
      <c r="A110" s="40"/>
      <c r="B110" s="323"/>
      <c r="C110" s="58"/>
      <c r="D110" s="324"/>
    </row>
    <row r="111" spans="1:4" ht="13" customHeight="1" x14ac:dyDescent="0.15">
      <c r="A111" s="40"/>
      <c r="B111" s="149"/>
      <c r="C111" s="297"/>
      <c r="D111" s="321"/>
    </row>
    <row r="112" spans="1:4" ht="13" customHeight="1" x14ac:dyDescent="0.15">
      <c r="A112" s="40"/>
      <c r="B112" s="314"/>
      <c r="C112" s="106"/>
      <c r="D112" s="314"/>
    </row>
    <row r="113" spans="1:4" ht="13" customHeight="1" x14ac:dyDescent="0.15">
      <c r="A113" s="40"/>
      <c r="B113" s="149"/>
      <c r="C113" s="6"/>
      <c r="D113" s="296"/>
    </row>
    <row r="114" spans="1:4" ht="13" customHeight="1" x14ac:dyDescent="0.15">
      <c r="A114" s="40"/>
      <c r="B114" s="149"/>
      <c r="C114" s="6"/>
      <c r="D114" s="296"/>
    </row>
    <row r="115" spans="1:4" ht="13" customHeight="1" x14ac:dyDescent="0.15">
      <c r="A115" s="40"/>
      <c r="B115" s="149"/>
      <c r="C115" s="6"/>
      <c r="D115" s="296"/>
    </row>
    <row r="116" spans="1:4" ht="13" customHeight="1" x14ac:dyDescent="0.15">
      <c r="A116" s="40"/>
      <c r="B116" s="149"/>
      <c r="C116" s="6"/>
      <c r="D116" s="296"/>
    </row>
    <row r="117" spans="1:4" ht="13" customHeight="1" x14ac:dyDescent="0.15">
      <c r="A117" s="40"/>
      <c r="B117" s="149"/>
      <c r="C117" s="6"/>
      <c r="D117" s="296"/>
    </row>
    <row r="118" spans="1:4" ht="13" customHeight="1" x14ac:dyDescent="0.15">
      <c r="A118" s="336"/>
      <c r="B118" s="149"/>
      <c r="C118" s="6"/>
      <c r="D118" s="296"/>
    </row>
    <row r="119" spans="1:4" ht="13" customHeight="1" x14ac:dyDescent="0.15">
      <c r="A119" s="40"/>
      <c r="B119" s="313"/>
      <c r="C119" s="6"/>
      <c r="D119" s="29"/>
    </row>
    <row r="120" spans="1:4" ht="23" customHeight="1" x14ac:dyDescent="0.2">
      <c r="A120" s="345"/>
      <c r="B120" s="313"/>
      <c r="C120" s="6"/>
      <c r="D120" s="29"/>
    </row>
    <row r="121" spans="1:4" ht="13" customHeight="1" x14ac:dyDescent="0.15">
      <c r="A121" s="40"/>
      <c r="B121" s="313"/>
      <c r="C121" s="6"/>
      <c r="D121" s="29"/>
    </row>
    <row r="122" spans="1:4" x14ac:dyDescent="0.15">
      <c r="A122" s="40"/>
      <c r="B122" s="28"/>
      <c r="C122" s="6"/>
      <c r="D122" s="312"/>
    </row>
    <row r="123" spans="1:4" x14ac:dyDescent="0.15">
      <c r="A123" s="32"/>
      <c r="B123" s="29"/>
      <c r="C123" s="314"/>
      <c r="D123" s="316"/>
    </row>
    <row r="124" spans="1:4" ht="14" customHeight="1" x14ac:dyDescent="0.15">
      <c r="B124" s="323"/>
      <c r="C124" s="324"/>
      <c r="D124" s="324"/>
    </row>
    <row r="125" spans="1:4" x14ac:dyDescent="0.15">
      <c r="A125" s="312"/>
      <c r="B125" s="6"/>
      <c r="C125" s="321"/>
      <c r="D125" s="324"/>
    </row>
    <row r="126" spans="1:4" x14ac:dyDescent="0.15">
      <c r="A126" s="312"/>
      <c r="B126" s="314"/>
      <c r="C126" s="29"/>
      <c r="D126" s="29"/>
    </row>
    <row r="127" spans="1:4" x14ac:dyDescent="0.15">
      <c r="A127" s="29"/>
      <c r="B127" s="326"/>
      <c r="C127" s="301"/>
      <c r="D127" s="301"/>
    </row>
    <row r="128" spans="1:4" x14ac:dyDescent="0.15">
      <c r="A128" s="301"/>
    </row>
    <row r="132" spans="1:4" x14ac:dyDescent="0.15">
      <c r="A132" s="32"/>
    </row>
    <row r="137" spans="1:4" ht="14" x14ac:dyDescent="0.15">
      <c r="A137" s="333"/>
    </row>
    <row r="139" spans="1:4" ht="18" x14ac:dyDescent="0.2">
      <c r="A139" s="346"/>
    </row>
    <row r="143" spans="1:4" ht="13" customHeight="1" x14ac:dyDescent="0.15">
      <c r="B143" s="323"/>
      <c r="C143" s="324"/>
      <c r="D143" s="324"/>
    </row>
    <row r="144" spans="1:4" ht="16" customHeight="1" x14ac:dyDescent="0.15">
      <c r="B144" s="6"/>
      <c r="C144" s="321"/>
      <c r="D144" s="324"/>
    </row>
    <row r="145" spans="1:4" x14ac:dyDescent="0.15">
      <c r="B145" s="39"/>
      <c r="C145" s="327"/>
      <c r="D145" s="30"/>
    </row>
    <row r="146" spans="1:4" ht="13" customHeight="1" x14ac:dyDescent="0.15">
      <c r="B146" s="212"/>
      <c r="C146" s="328"/>
      <c r="D146" s="329"/>
    </row>
    <row r="147" spans="1:4" x14ac:dyDescent="0.15">
      <c r="C147" s="319"/>
    </row>
    <row r="148" spans="1:4" x14ac:dyDescent="0.15">
      <c r="C148" s="319"/>
    </row>
    <row r="149" spans="1:4" x14ac:dyDescent="0.15">
      <c r="C149" s="319"/>
    </row>
    <row r="150" spans="1:4" x14ac:dyDescent="0.15">
      <c r="C150" s="319"/>
    </row>
    <row r="151" spans="1:4" x14ac:dyDescent="0.15">
      <c r="C151" s="319"/>
    </row>
    <row r="157" spans="1:4" ht="14" x14ac:dyDescent="0.15">
      <c r="A157" s="333"/>
    </row>
    <row r="158" spans="1:4" ht="18" x14ac:dyDescent="0.2">
      <c r="A158" s="347"/>
    </row>
    <row r="162" spans="2:4" x14ac:dyDescent="0.15">
      <c r="B162" s="32"/>
      <c r="C162" s="32"/>
    </row>
    <row r="163" spans="2:4" ht="13" customHeight="1" x14ac:dyDescent="0.15"/>
    <row r="166" spans="2:4" x14ac:dyDescent="0.15">
      <c r="B166" s="304"/>
      <c r="C166" s="304"/>
    </row>
    <row r="167" spans="2:4" x14ac:dyDescent="0.15">
      <c r="B167" s="295"/>
      <c r="C167" s="295"/>
    </row>
    <row r="168" spans="2:4" x14ac:dyDescent="0.15">
      <c r="B168" s="296"/>
      <c r="C168" s="296"/>
    </row>
    <row r="169" spans="2:4" x14ac:dyDescent="0.15">
      <c r="B169" s="296"/>
      <c r="C169" s="296"/>
    </row>
    <row r="171" spans="2:4" x14ac:dyDescent="0.15">
      <c r="B171" s="306"/>
      <c r="C171" s="306"/>
      <c r="D171" s="94"/>
    </row>
    <row r="172" spans="2:4" x14ac:dyDescent="0.15">
      <c r="B172" s="94"/>
      <c r="C172" s="94"/>
      <c r="D172" s="94"/>
    </row>
    <row r="173" spans="2:4" x14ac:dyDescent="0.15">
      <c r="B173" s="94"/>
      <c r="C173" s="94"/>
      <c r="D173" s="94"/>
    </row>
    <row r="174" spans="2:4" x14ac:dyDescent="0.15">
      <c r="B174" s="94"/>
      <c r="C174" s="94"/>
      <c r="D174" s="94"/>
    </row>
    <row r="180" spans="1:4" ht="13" customHeight="1" x14ac:dyDescent="0.15">
      <c r="B180" s="323"/>
      <c r="C180" s="324"/>
      <c r="D180" s="324"/>
    </row>
    <row r="181" spans="1:4" ht="16" customHeight="1" x14ac:dyDescent="0.15">
      <c r="B181" s="6"/>
      <c r="C181" s="321"/>
      <c r="D181" s="324"/>
    </row>
    <row r="182" spans="1:4" x14ac:dyDescent="0.15">
      <c r="B182" s="39"/>
      <c r="C182" s="301"/>
      <c r="D182" s="29"/>
    </row>
    <row r="183" spans="1:4" ht="17" customHeight="1" x14ac:dyDescent="0.15">
      <c r="B183" s="39"/>
      <c r="C183" s="330"/>
      <c r="D183" s="294"/>
    </row>
    <row r="184" spans="1:4" ht="18" x14ac:dyDescent="0.2">
      <c r="A184" s="346"/>
      <c r="B184" s="32"/>
      <c r="C184" s="250"/>
      <c r="D184" s="32"/>
    </row>
    <row r="185" spans="1:4" x14ac:dyDescent="0.15">
      <c r="B185" s="32"/>
      <c r="C185" s="250"/>
      <c r="D185" s="32"/>
    </row>
    <row r="186" spans="1:4" x14ac:dyDescent="0.15">
      <c r="B186" s="32"/>
      <c r="C186" s="250"/>
      <c r="D186" s="32"/>
    </row>
    <row r="187" spans="1:4" x14ac:dyDescent="0.15">
      <c r="B187" s="32"/>
      <c r="C187" s="250"/>
      <c r="D187" s="32"/>
    </row>
    <row r="188" spans="1:4" x14ac:dyDescent="0.15">
      <c r="B188" s="32"/>
      <c r="C188" s="250"/>
      <c r="D188" s="32"/>
    </row>
  </sheetData>
  <mergeCells count="13">
    <mergeCell ref="L1:L2"/>
    <mergeCell ref="A1:H5"/>
    <mergeCell ref="B6:C6"/>
    <mergeCell ref="B7:C7"/>
    <mergeCell ref="B8:C8"/>
    <mergeCell ref="B17:C17"/>
    <mergeCell ref="B16:C16"/>
    <mergeCell ref="B14:C14"/>
    <mergeCell ref="B9:C9"/>
    <mergeCell ref="B10:C10"/>
    <mergeCell ref="B11:C11"/>
    <mergeCell ref="B12:C12"/>
    <mergeCell ref="B13:C13"/>
  </mergeCells>
  <phoneticPr fontId="3" type="noConversion"/>
  <pageMargins left="0.7" right="0.7" top="0.75" bottom="0.75" header="0.3" footer="0.3"/>
  <pageSetup scale="22"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8.83203125"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TCP</vt:lpstr>
      <vt:lpstr>Vertical to horizontal</vt:lpstr>
      <vt:lpstr>Vehicle site info</vt:lpstr>
      <vt:lpstr>Input</vt:lpstr>
      <vt:lpstr>TCP!Print_Area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Messina, Michael J</dc:creator>
  <cp:lastModifiedBy>John Wellington</cp:lastModifiedBy>
  <cp:lastPrinted>2025-03-17T13:36:31Z</cp:lastPrinted>
  <dcterms:created xsi:type="dcterms:W3CDTF">2001-02-07T15:07:48Z</dcterms:created>
  <dcterms:modified xsi:type="dcterms:W3CDTF">2025-04-20T20:18:37Z</dcterms:modified>
</cp:coreProperties>
</file>